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neDrive\OneDrive - CARNET\RIF\RIF\2023\zagrebačka županija\REBALANS 23\"/>
    </mc:Choice>
  </mc:AlternateContent>
  <bookViews>
    <workbookView xWindow="0" yWindow="0" windowWidth="28800" windowHeight="13020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  <sheet name="FP 2.RAZINA ŠO" sheetId="2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3" l="1"/>
  <c r="H9" i="1"/>
  <c r="H62" i="3"/>
  <c r="I13" i="1"/>
  <c r="I11" i="1" s="1"/>
  <c r="I12" i="1"/>
  <c r="I9" i="1"/>
  <c r="I14" i="1"/>
  <c r="H37" i="3"/>
  <c r="H31" i="3" s="1"/>
  <c r="G37" i="3"/>
  <c r="H38" i="3"/>
  <c r="G38" i="3"/>
  <c r="G33" i="3"/>
  <c r="H23" i="3"/>
  <c r="G23" i="3"/>
  <c r="G17" i="3"/>
  <c r="E14" i="5"/>
  <c r="D14" i="5"/>
  <c r="E13" i="5"/>
  <c r="D13" i="5"/>
  <c r="E12" i="5"/>
  <c r="D12" i="5"/>
  <c r="F15" i="7"/>
  <c r="F19" i="7"/>
  <c r="F14" i="7" s="1"/>
  <c r="F13" i="7" s="1"/>
  <c r="F47" i="7"/>
  <c r="F45" i="7"/>
  <c r="F44" i="7" s="1"/>
  <c r="F43" i="7" s="1"/>
  <c r="F42" i="7" s="1"/>
  <c r="F40" i="7"/>
  <c r="F39" i="7"/>
  <c r="F33" i="7"/>
  <c r="E11" i="5" l="1"/>
  <c r="E10" i="5" s="1"/>
  <c r="F11" i="7"/>
  <c r="F12" i="7"/>
  <c r="F10" i="7" s="1"/>
  <c r="F9" i="7" s="1"/>
  <c r="G11" i="2"/>
  <c r="G12" i="2"/>
  <c r="G13" i="2"/>
  <c r="G14" i="2"/>
  <c r="G16" i="2"/>
  <c r="G17" i="2"/>
  <c r="G18" i="2"/>
  <c r="F11" i="2"/>
  <c r="F10" i="2" s="1"/>
  <c r="G10" i="2" s="1"/>
  <c r="F12" i="2"/>
  <c r="F16" i="2"/>
  <c r="F17" i="2"/>
  <c r="G238" i="7" l="1"/>
  <c r="G239" i="7"/>
  <c r="G226" i="7"/>
  <c r="D191" i="7"/>
  <c r="G203" i="7"/>
  <c r="G206" i="7"/>
  <c r="B14" i="5" l="1"/>
  <c r="F14" i="3" l="1"/>
  <c r="C149" i="7"/>
  <c r="D149" i="7"/>
  <c r="E149" i="7"/>
  <c r="H149" i="7"/>
  <c r="C172" i="7"/>
  <c r="C173" i="7"/>
  <c r="C180" i="7"/>
  <c r="D172" i="7"/>
  <c r="E172" i="7"/>
  <c r="H172" i="7"/>
  <c r="G149" i="7"/>
  <c r="G172" i="7"/>
  <c r="G168" i="7" s="1"/>
  <c r="G173" i="7"/>
  <c r="G180" i="7"/>
  <c r="G141" i="7"/>
  <c r="G142" i="7"/>
  <c r="G249" i="7"/>
  <c r="G167" i="7" l="1"/>
  <c r="G166" i="7" s="1"/>
  <c r="M56" i="3"/>
  <c r="H31" i="2" l="1"/>
  <c r="I31" i="2"/>
  <c r="I30" i="2" s="1"/>
  <c r="I19" i="2" s="1"/>
  <c r="E20" i="2"/>
  <c r="I20" i="2"/>
  <c r="H11" i="2"/>
  <c r="D54" i="2"/>
  <c r="D53" i="2" s="1"/>
  <c r="H54" i="2"/>
  <c r="H53" i="2" s="1"/>
  <c r="H50" i="2"/>
  <c r="H49" i="2" s="1"/>
  <c r="H48" i="2" s="1"/>
  <c r="C50" i="2"/>
  <c r="C49" i="2" s="1"/>
  <c r="D50" i="2"/>
  <c r="D48" i="2" s="1"/>
  <c r="E50" i="2"/>
  <c r="E48" i="2" s="1"/>
  <c r="I50" i="2"/>
  <c r="I49" i="2" s="1"/>
  <c r="C77" i="2"/>
  <c r="D64" i="2"/>
  <c r="E64" i="2"/>
  <c r="H64" i="2"/>
  <c r="I64" i="2"/>
  <c r="C64" i="2"/>
  <c r="D72" i="2"/>
  <c r="E72" i="2"/>
  <c r="H72" i="2"/>
  <c r="I72" i="2"/>
  <c r="C72" i="2"/>
  <c r="D25" i="2"/>
  <c r="E25" i="2"/>
  <c r="H25" i="2"/>
  <c r="I25" i="2"/>
  <c r="C25" i="2"/>
  <c r="D22" i="2"/>
  <c r="E22" i="2"/>
  <c r="H22" i="2"/>
  <c r="I22" i="2"/>
  <c r="C22" i="2"/>
  <c r="D18" i="2"/>
  <c r="E18" i="2"/>
  <c r="H18" i="2"/>
  <c r="I18" i="2"/>
  <c r="C18" i="2"/>
  <c r="H12" i="2"/>
  <c r="I12" i="2"/>
  <c r="D12" i="2"/>
  <c r="I104" i="2"/>
  <c r="I103" i="2" s="1"/>
  <c r="H104" i="2"/>
  <c r="H103" i="2" s="1"/>
  <c r="E104" i="2"/>
  <c r="E103" i="2" s="1"/>
  <c r="D104" i="2"/>
  <c r="D103" i="2" s="1"/>
  <c r="C103" i="2"/>
  <c r="I101" i="2"/>
  <c r="H101" i="2"/>
  <c r="E101" i="2"/>
  <c r="D101" i="2"/>
  <c r="C99" i="2"/>
  <c r="I97" i="2"/>
  <c r="H97" i="2"/>
  <c r="H96" i="2" s="1"/>
  <c r="E97" i="2"/>
  <c r="D97" i="2"/>
  <c r="C97" i="2"/>
  <c r="I93" i="2"/>
  <c r="I92" i="2" s="1"/>
  <c r="H93" i="2"/>
  <c r="H92" i="2" s="1"/>
  <c r="E93" i="2"/>
  <c r="E92" i="2" s="1"/>
  <c r="D93" i="2"/>
  <c r="D92" i="2" s="1"/>
  <c r="C93" i="2"/>
  <c r="C92" i="2" s="1"/>
  <c r="E90" i="2"/>
  <c r="E89" i="2" s="1"/>
  <c r="I86" i="2"/>
  <c r="H86" i="2"/>
  <c r="E86" i="2"/>
  <c r="D87" i="2"/>
  <c r="D86" i="2" s="1"/>
  <c r="C87" i="2"/>
  <c r="C86" i="2" s="1"/>
  <c r="D81" i="2"/>
  <c r="D80" i="2" s="1"/>
  <c r="D63" i="2"/>
  <c r="I56" i="2"/>
  <c r="I54" i="2" s="1"/>
  <c r="I53" i="2" s="1"/>
  <c r="H56" i="2"/>
  <c r="E56" i="2"/>
  <c r="E54" i="2" s="1"/>
  <c r="E53" i="2" s="1"/>
  <c r="D56" i="2"/>
  <c r="C56" i="2"/>
  <c r="C54" i="2" s="1"/>
  <c r="C53" i="2" s="1"/>
  <c r="I46" i="2"/>
  <c r="I45" i="2" s="1"/>
  <c r="H46" i="2"/>
  <c r="H45" i="2" s="1"/>
  <c r="E46" i="2"/>
  <c r="E45" i="2" s="1"/>
  <c r="D46" i="2"/>
  <c r="D45" i="2" s="1"/>
  <c r="C46" i="2"/>
  <c r="C45" i="2" s="1"/>
  <c r="I36" i="2"/>
  <c r="I35" i="2" s="1"/>
  <c r="I34" i="2" s="1"/>
  <c r="H36" i="2"/>
  <c r="H35" i="2" s="1"/>
  <c r="H34" i="2" s="1"/>
  <c r="E36" i="2"/>
  <c r="E35" i="2" s="1"/>
  <c r="E34" i="2" s="1"/>
  <c r="D36" i="2"/>
  <c r="D35" i="2" s="1"/>
  <c r="D34" i="2" s="1"/>
  <c r="C36" i="2"/>
  <c r="C35" i="2" s="1"/>
  <c r="C34" i="2" s="1"/>
  <c r="I26" i="2"/>
  <c r="H26" i="2"/>
  <c r="C26" i="2"/>
  <c r="I23" i="2"/>
  <c r="H23" i="2"/>
  <c r="E23" i="2"/>
  <c r="D23" i="2"/>
  <c r="C23" i="2"/>
  <c r="H20" i="2"/>
  <c r="C20" i="2"/>
  <c r="C19" i="2" s="1"/>
  <c r="D20" i="2"/>
  <c r="H16" i="2"/>
  <c r="E16" i="2"/>
  <c r="D16" i="2"/>
  <c r="C48" i="2" l="1"/>
  <c r="E81" i="2"/>
  <c r="E80" i="2" s="1"/>
  <c r="E84" i="2"/>
  <c r="E83" i="2" s="1"/>
  <c r="H10" i="2"/>
  <c r="C12" i="2"/>
  <c r="I60" i="2"/>
  <c r="I59" i="2" s="1"/>
  <c r="E12" i="2"/>
  <c r="E10" i="2" s="1"/>
  <c r="H95" i="2"/>
  <c r="C60" i="2"/>
  <c r="C59" i="2" s="1"/>
  <c r="D84" i="2"/>
  <c r="D83" i="2" s="1"/>
  <c r="E60" i="2"/>
  <c r="E59" i="2" s="1"/>
  <c r="I48" i="2"/>
  <c r="C90" i="2"/>
  <c r="C89" i="2" s="1"/>
  <c r="C63" i="2"/>
  <c r="D30" i="2"/>
  <c r="C41" i="2"/>
  <c r="C40" i="2" s="1"/>
  <c r="C39" i="2" s="1"/>
  <c r="I41" i="2"/>
  <c r="I40" i="2" s="1"/>
  <c r="I39" i="2" s="1"/>
  <c r="D60" i="2"/>
  <c r="D59" i="2" s="1"/>
  <c r="D58" i="2" s="1"/>
  <c r="E63" i="2"/>
  <c r="D77" i="2"/>
  <c r="D76" i="2" s="1"/>
  <c r="D26" i="2"/>
  <c r="D19" i="2" s="1"/>
  <c r="H60" i="2"/>
  <c r="H59" i="2" s="1"/>
  <c r="E71" i="2"/>
  <c r="C84" i="2"/>
  <c r="C83" i="2" s="1"/>
  <c r="I84" i="2"/>
  <c r="I83" i="2" s="1"/>
  <c r="H84" i="2"/>
  <c r="H83" i="2" s="1"/>
  <c r="E95" i="2"/>
  <c r="E96" i="2"/>
  <c r="D100" i="2"/>
  <c r="D99" i="2"/>
  <c r="D90" i="2" s="1"/>
  <c r="D89" i="2" s="1"/>
  <c r="H41" i="2"/>
  <c r="H40" i="2" s="1"/>
  <c r="H39" i="2" s="1"/>
  <c r="E41" i="2"/>
  <c r="E40" i="2" s="1"/>
  <c r="E39" i="2" s="1"/>
  <c r="D41" i="2"/>
  <c r="D40" i="2" s="1"/>
  <c r="D39" i="2" s="1"/>
  <c r="C81" i="2"/>
  <c r="C80" i="2" s="1"/>
  <c r="I81" i="2"/>
  <c r="I80" i="2" s="1"/>
  <c r="E27" i="2"/>
  <c r="E26" i="2" s="1"/>
  <c r="E19" i="2" s="1"/>
  <c r="I77" i="2"/>
  <c r="H77" i="2"/>
  <c r="E77" i="2"/>
  <c r="E75" i="2" s="1"/>
  <c r="C16" i="2"/>
  <c r="I16" i="2"/>
  <c r="H30" i="2"/>
  <c r="H19" i="2" s="1"/>
  <c r="I63" i="2"/>
  <c r="D71" i="2"/>
  <c r="C71" i="2"/>
  <c r="I71" i="2"/>
  <c r="H71" i="2"/>
  <c r="H81" i="2"/>
  <c r="H80" i="2" s="1"/>
  <c r="E99" i="2"/>
  <c r="E100" i="2"/>
  <c r="D95" i="2"/>
  <c r="D96" i="2"/>
  <c r="I96" i="2"/>
  <c r="I95" i="2"/>
  <c r="H100" i="2"/>
  <c r="H99" i="2"/>
  <c r="H90" i="2" s="1"/>
  <c r="H89" i="2" s="1"/>
  <c r="H63" i="2"/>
  <c r="C96" i="2"/>
  <c r="C95" i="2"/>
  <c r="I100" i="2"/>
  <c r="I99" i="2"/>
  <c r="I90" i="2" s="1"/>
  <c r="I89" i="2" s="1"/>
  <c r="E79" i="2" l="1"/>
  <c r="C58" i="2"/>
  <c r="H68" i="2"/>
  <c r="H67" i="2" s="1"/>
  <c r="H66" i="2" s="1"/>
  <c r="I11" i="2"/>
  <c r="E68" i="2"/>
  <c r="E67" i="2" s="1"/>
  <c r="E66" i="2" s="1"/>
  <c r="E38" i="2" s="1"/>
  <c r="E9" i="2" s="1"/>
  <c r="E11" i="2"/>
  <c r="I68" i="2"/>
  <c r="I67" i="2" s="1"/>
  <c r="I66" i="2" s="1"/>
  <c r="I38" i="2" s="1"/>
  <c r="I9" i="2" s="1"/>
  <c r="D79" i="2"/>
  <c r="I79" i="2"/>
  <c r="D75" i="2"/>
  <c r="C68" i="2"/>
  <c r="C67" i="2" s="1"/>
  <c r="C66" i="2" s="1"/>
  <c r="C10" i="2"/>
  <c r="C11" i="2"/>
  <c r="D68" i="2"/>
  <c r="D67" i="2" s="1"/>
  <c r="D66" i="2" s="1"/>
  <c r="D38" i="2" s="1"/>
  <c r="H79" i="2"/>
  <c r="E76" i="2"/>
  <c r="H75" i="2"/>
  <c r="H38" i="2" s="1"/>
  <c r="H9" i="2" s="1"/>
  <c r="H76" i="2"/>
  <c r="I76" i="2"/>
  <c r="I75" i="2"/>
  <c r="I10" i="2"/>
  <c r="D11" i="2"/>
  <c r="D10" i="2"/>
  <c r="D150" i="7"/>
  <c r="E150" i="7"/>
  <c r="G150" i="7"/>
  <c r="H150" i="7"/>
  <c r="D152" i="7"/>
  <c r="E152" i="7"/>
  <c r="G152" i="7"/>
  <c r="H152" i="7"/>
  <c r="C152" i="7"/>
  <c r="C154" i="7"/>
  <c r="D154" i="7"/>
  <c r="E154" i="7"/>
  <c r="G154" i="7"/>
  <c r="H154" i="7"/>
  <c r="D9" i="2" l="1"/>
  <c r="C142" i="7"/>
  <c r="C170" i="7" l="1"/>
  <c r="C212" i="7" l="1"/>
  <c r="D13" i="7"/>
  <c r="C13" i="7"/>
  <c r="D188" i="7"/>
  <c r="C189" i="7"/>
  <c r="C188" i="7" s="1"/>
  <c r="D189" i="7"/>
  <c r="E189" i="7"/>
  <c r="E188" i="7" s="1"/>
  <c r="G189" i="7"/>
  <c r="G188" i="7" s="1"/>
  <c r="H189" i="7"/>
  <c r="H188" i="7" s="1"/>
  <c r="E15" i="3" l="1"/>
  <c r="E20" i="3"/>
  <c r="C19" i="7"/>
  <c r="C24" i="7"/>
  <c r="C33" i="7"/>
  <c r="C164" i="7" l="1"/>
  <c r="C163" i="7" s="1"/>
  <c r="C162" i="7" l="1"/>
  <c r="E17" i="3" l="1"/>
  <c r="E11" i="3"/>
  <c r="H160" i="7" l="1"/>
  <c r="H159" i="7" s="1"/>
  <c r="G160" i="7"/>
  <c r="E160" i="7"/>
  <c r="E159" i="7" s="1"/>
  <c r="D160" i="7"/>
  <c r="D159" i="7" s="1"/>
  <c r="C160" i="7"/>
  <c r="C159" i="7" s="1"/>
  <c r="G159" i="7"/>
  <c r="D129" i="7"/>
  <c r="D123" i="7"/>
  <c r="D112" i="7"/>
  <c r="D106" i="7"/>
  <c r="H227" i="7"/>
  <c r="H24" i="7"/>
  <c r="H33" i="7"/>
  <c r="H106" i="7"/>
  <c r="H123" i="7"/>
  <c r="H203" i="7"/>
  <c r="H239" i="7"/>
  <c r="G258" i="7"/>
  <c r="G257" i="7" s="1"/>
  <c r="I59" i="3" s="1"/>
  <c r="G227" i="7"/>
  <c r="G24" i="7"/>
  <c r="G33" i="7"/>
  <c r="E72" i="7"/>
  <c r="G85" i="7"/>
  <c r="G102" i="7"/>
  <c r="G106" i="7"/>
  <c r="G112" i="7"/>
  <c r="G136" i="7"/>
  <c r="E239" i="7"/>
  <c r="D249" i="7"/>
  <c r="H258" i="7"/>
  <c r="H257" i="7" s="1"/>
  <c r="J59" i="3" s="1"/>
  <c r="H249" i="7"/>
  <c r="H232" i="7"/>
  <c r="G123" i="7"/>
  <c r="C112" i="7"/>
  <c r="E112" i="7"/>
  <c r="G54" i="7"/>
  <c r="E54" i="7"/>
  <c r="E47" i="7"/>
  <c r="E33" i="7"/>
  <c r="E24" i="7"/>
  <c r="C195" i="7"/>
  <c r="D195" i="7"/>
  <c r="E195" i="7"/>
  <c r="H195" i="7"/>
  <c r="G195" i="7"/>
  <c r="D173" i="7"/>
  <c r="D180" i="7"/>
  <c r="H180" i="7"/>
  <c r="E180" i="7"/>
  <c r="H173" i="7"/>
  <c r="E173" i="7"/>
  <c r="E123" i="7"/>
  <c r="D142" i="7"/>
  <c r="E142" i="7"/>
  <c r="H142" i="7"/>
  <c r="D158" i="7" l="1"/>
  <c r="D157" i="7" s="1"/>
  <c r="F52" i="3"/>
  <c r="E158" i="7"/>
  <c r="G52" i="3"/>
  <c r="G158" i="7"/>
  <c r="I52" i="3"/>
  <c r="C158" i="7"/>
  <c r="E52" i="3"/>
  <c r="H158" i="7"/>
  <c r="J52" i="3"/>
  <c r="G256" i="7"/>
  <c r="C157" i="7" l="1"/>
  <c r="C156" i="7" s="1"/>
  <c r="G169" i="7"/>
  <c r="H169" i="7"/>
  <c r="C169" i="7"/>
  <c r="D169" i="7"/>
  <c r="E169" i="7"/>
  <c r="H85" i="7"/>
  <c r="H84" i="7" s="1"/>
  <c r="G84" i="7"/>
  <c r="D85" i="7"/>
  <c r="D84" i="7" s="1"/>
  <c r="H82" i="7"/>
  <c r="G82" i="7"/>
  <c r="D82" i="7"/>
  <c r="H80" i="7"/>
  <c r="G80" i="7"/>
  <c r="D80" i="7"/>
  <c r="H78" i="7"/>
  <c r="G78" i="7"/>
  <c r="D78" i="7"/>
  <c r="E289" i="7"/>
  <c r="E288" i="7" s="1"/>
  <c r="E287" i="7" s="1"/>
  <c r="E286" i="7" s="1"/>
  <c r="H289" i="7"/>
  <c r="H288" i="7" s="1"/>
  <c r="H287" i="7" s="1"/>
  <c r="G289" i="7"/>
  <c r="G288" i="7" s="1"/>
  <c r="C288" i="7"/>
  <c r="C286" i="7" s="1"/>
  <c r="D288" i="7"/>
  <c r="D287" i="7" s="1"/>
  <c r="H282" i="7"/>
  <c r="H281" i="7" s="1"/>
  <c r="H280" i="7" s="1"/>
  <c r="G282" i="7"/>
  <c r="G281" i="7" s="1"/>
  <c r="G280" i="7" s="1"/>
  <c r="E282" i="7"/>
  <c r="E281" i="7" s="1"/>
  <c r="D281" i="7"/>
  <c r="D280" i="7" s="1"/>
  <c r="D279" i="7" s="1"/>
  <c r="D168" i="7" l="1"/>
  <c r="E168" i="7"/>
  <c r="C168" i="7"/>
  <c r="H168" i="7"/>
  <c r="G77" i="7"/>
  <c r="H77" i="7"/>
  <c r="D77" i="7"/>
  <c r="D76" i="7" s="1"/>
  <c r="D75" i="7" s="1"/>
  <c r="G287" i="7"/>
  <c r="G286" i="7" s="1"/>
  <c r="D286" i="7"/>
  <c r="H286" i="7"/>
  <c r="E280" i="7"/>
  <c r="E279" i="7" s="1"/>
  <c r="G279" i="7"/>
  <c r="G278" i="7"/>
  <c r="H279" i="7"/>
  <c r="H278" i="7"/>
  <c r="C278" i="7"/>
  <c r="D278" i="7"/>
  <c r="E71" i="7"/>
  <c r="E69" i="7"/>
  <c r="E67" i="7"/>
  <c r="E65" i="7"/>
  <c r="C62" i="7"/>
  <c r="D72" i="7"/>
  <c r="D71" i="7" s="1"/>
  <c r="C72" i="7"/>
  <c r="C71" i="7" s="1"/>
  <c r="D69" i="7"/>
  <c r="C69" i="7"/>
  <c r="D67" i="7"/>
  <c r="C67" i="7"/>
  <c r="D65" i="7"/>
  <c r="C65" i="7"/>
  <c r="C98" i="7"/>
  <c r="E34" i="3" s="1"/>
  <c r="H276" i="7"/>
  <c r="H275" i="7" s="1"/>
  <c r="H274" i="7" s="1"/>
  <c r="H273" i="7" s="1"/>
  <c r="H270" i="7"/>
  <c r="H269" i="7" s="1"/>
  <c r="H268" i="7" s="1"/>
  <c r="H267" i="7" s="1"/>
  <c r="H265" i="7"/>
  <c r="H253" i="7"/>
  <c r="H248" i="7" s="1"/>
  <c r="H244" i="7"/>
  <c r="H230" i="7"/>
  <c r="H226" i="7" s="1"/>
  <c r="H225" i="7" s="1"/>
  <c r="H221" i="7"/>
  <c r="H220" i="7" s="1"/>
  <c r="H218" i="7"/>
  <c r="H216" i="7"/>
  <c r="H213" i="7"/>
  <c r="H206" i="7"/>
  <c r="H202" i="7" s="1"/>
  <c r="H200" i="7"/>
  <c r="H198" i="7"/>
  <c r="H187" i="7"/>
  <c r="H186" i="7" s="1"/>
  <c r="H164" i="7"/>
  <c r="H163" i="7" s="1"/>
  <c r="H147" i="7"/>
  <c r="H141" i="7" s="1"/>
  <c r="H136" i="7"/>
  <c r="H134" i="7" s="1"/>
  <c r="H129" i="7"/>
  <c r="H128" i="7" s="1"/>
  <c r="H121" i="7"/>
  <c r="H112" i="7"/>
  <c r="H102" i="7"/>
  <c r="H98" i="7"/>
  <c r="J34" i="3" s="1"/>
  <c r="H92" i="7"/>
  <c r="H91" i="7" s="1"/>
  <c r="J48" i="3" s="1"/>
  <c r="H60" i="7"/>
  <c r="H59" i="7" s="1"/>
  <c r="H58" i="7" s="1"/>
  <c r="H57" i="7" s="1"/>
  <c r="H54" i="7"/>
  <c r="H53" i="7" s="1"/>
  <c r="H52" i="7" s="1"/>
  <c r="H51" i="7" s="1"/>
  <c r="H47" i="7"/>
  <c r="H45" i="7"/>
  <c r="H40" i="7"/>
  <c r="H39" i="7" s="1"/>
  <c r="H13" i="7" s="1"/>
  <c r="H19" i="7"/>
  <c r="H15" i="7"/>
  <c r="G276" i="7"/>
  <c r="G275" i="7" s="1"/>
  <c r="G274" i="7" s="1"/>
  <c r="G273" i="7" s="1"/>
  <c r="G270" i="7"/>
  <c r="G269" i="7" s="1"/>
  <c r="G268" i="7" s="1"/>
  <c r="G267" i="7" s="1"/>
  <c r="G265" i="7"/>
  <c r="G253" i="7"/>
  <c r="G244" i="7"/>
  <c r="G232" i="7"/>
  <c r="G230" i="7"/>
  <c r="G221" i="7"/>
  <c r="G220" i="7" s="1"/>
  <c r="G218" i="7"/>
  <c r="G216" i="7"/>
  <c r="G213" i="7"/>
  <c r="G200" i="7"/>
  <c r="G198" i="7"/>
  <c r="G187" i="7"/>
  <c r="G186" i="7" s="1"/>
  <c r="G164" i="7"/>
  <c r="G163" i="7" s="1"/>
  <c r="G147" i="7"/>
  <c r="G134" i="7"/>
  <c r="G129" i="7"/>
  <c r="G128" i="7" s="1"/>
  <c r="G121" i="7"/>
  <c r="G98" i="7"/>
  <c r="I34" i="3" s="1"/>
  <c r="G92" i="7"/>
  <c r="G91" i="7" s="1"/>
  <c r="I48" i="3" s="1"/>
  <c r="G60" i="7"/>
  <c r="G59" i="7" s="1"/>
  <c r="G58" i="7" s="1"/>
  <c r="G57" i="7" s="1"/>
  <c r="G53" i="7"/>
  <c r="G52" i="7" s="1"/>
  <c r="G51" i="7" s="1"/>
  <c r="G47" i="7"/>
  <c r="G45" i="7"/>
  <c r="G40" i="7"/>
  <c r="G39" i="7" s="1"/>
  <c r="G13" i="7" s="1"/>
  <c r="G19" i="7"/>
  <c r="G15" i="7"/>
  <c r="D206" i="7"/>
  <c r="D15" i="7"/>
  <c r="C15" i="7"/>
  <c r="C14" i="7" s="1"/>
  <c r="D19" i="7"/>
  <c r="D24" i="7"/>
  <c r="C40" i="7"/>
  <c r="C39" i="7" s="1"/>
  <c r="D40" i="7"/>
  <c r="D39" i="7" s="1"/>
  <c r="C45" i="7"/>
  <c r="C44" i="7" s="1"/>
  <c r="C43" i="7" s="1"/>
  <c r="D45" i="7"/>
  <c r="C47" i="7"/>
  <c r="C54" i="7"/>
  <c r="C53" i="7" s="1"/>
  <c r="C52" i="7" s="1"/>
  <c r="C51" i="7" s="1"/>
  <c r="C60" i="7"/>
  <c r="C59" i="7" s="1"/>
  <c r="E38" i="3" s="1"/>
  <c r="D60" i="7"/>
  <c r="D59" i="7" s="1"/>
  <c r="D58" i="7" s="1"/>
  <c r="D57" i="7" s="1"/>
  <c r="C92" i="7"/>
  <c r="C91" i="7" s="1"/>
  <c r="E48" i="3" s="1"/>
  <c r="D98" i="7"/>
  <c r="F34" i="3" s="1"/>
  <c r="C102" i="7"/>
  <c r="D102" i="7"/>
  <c r="C106" i="7"/>
  <c r="C121" i="7"/>
  <c r="D121" i="7"/>
  <c r="C123" i="7"/>
  <c r="C129" i="7"/>
  <c r="D128" i="7"/>
  <c r="C136" i="7"/>
  <c r="D136" i="7"/>
  <c r="C147" i="7"/>
  <c r="C141" i="7" s="1"/>
  <c r="D147" i="7"/>
  <c r="D141" i="7" s="1"/>
  <c r="C150" i="7"/>
  <c r="D164" i="7"/>
  <c r="D163" i="7" s="1"/>
  <c r="C187" i="7"/>
  <c r="C186" i="7" s="1"/>
  <c r="D187" i="7"/>
  <c r="D186" i="7" s="1"/>
  <c r="C200" i="7"/>
  <c r="C198" i="7"/>
  <c r="C203" i="7"/>
  <c r="C244" i="7"/>
  <c r="D244" i="7"/>
  <c r="C239" i="7"/>
  <c r="D239" i="7"/>
  <c r="C276" i="7"/>
  <c r="C275" i="7" s="1"/>
  <c r="C274" i="7" s="1"/>
  <c r="D276" i="7"/>
  <c r="D275" i="7" s="1"/>
  <c r="D274" i="7" s="1"/>
  <c r="D272" i="7" s="1"/>
  <c r="C270" i="7"/>
  <c r="C269" i="7" s="1"/>
  <c r="C265" i="7"/>
  <c r="C264" i="7" s="1"/>
  <c r="C263" i="7" s="1"/>
  <c r="D265" i="7"/>
  <c r="C258" i="7"/>
  <c r="C257" i="7" s="1"/>
  <c r="E59" i="3" s="1"/>
  <c r="C249" i="7"/>
  <c r="C253" i="7"/>
  <c r="C232" i="7"/>
  <c r="C230" i="7"/>
  <c r="C227" i="7"/>
  <c r="D227" i="7"/>
  <c r="E187" i="7"/>
  <c r="E186" i="7" s="1"/>
  <c r="E198" i="7"/>
  <c r="E200" i="7"/>
  <c r="E203" i="7"/>
  <c r="E206" i="7"/>
  <c r="E213" i="7"/>
  <c r="E216" i="7"/>
  <c r="E218" i="7"/>
  <c r="E221" i="7"/>
  <c r="E220" i="7" s="1"/>
  <c r="C213" i="7"/>
  <c r="D213" i="7"/>
  <c r="C221" i="7"/>
  <c r="C220" i="7" s="1"/>
  <c r="D221" i="7"/>
  <c r="D220" i="7" s="1"/>
  <c r="C218" i="7"/>
  <c r="D218" i="7"/>
  <c r="D216" i="7"/>
  <c r="E276" i="7"/>
  <c r="E275" i="7" s="1"/>
  <c r="E274" i="7" s="1"/>
  <c r="D270" i="7"/>
  <c r="D269" i="7" s="1"/>
  <c r="D268" i="7" s="1"/>
  <c r="D267" i="7" s="1"/>
  <c r="E270" i="7"/>
  <c r="E269" i="7" s="1"/>
  <c r="E268" i="7" s="1"/>
  <c r="E267" i="7" s="1"/>
  <c r="E265" i="7"/>
  <c r="D258" i="7"/>
  <c r="D257" i="7" s="1"/>
  <c r="F59" i="3" s="1"/>
  <c r="E258" i="7"/>
  <c r="E257" i="7" s="1"/>
  <c r="G59" i="3" s="1"/>
  <c r="D253" i="7"/>
  <c r="D248" i="7" s="1"/>
  <c r="F57" i="3" s="1"/>
  <c r="E253" i="7"/>
  <c r="E249" i="7"/>
  <c r="E244" i="7"/>
  <c r="D232" i="7"/>
  <c r="E232" i="7"/>
  <c r="D230" i="7"/>
  <c r="E230" i="7"/>
  <c r="E227" i="7"/>
  <c r="C216" i="7"/>
  <c r="D203" i="7"/>
  <c r="D200" i="7"/>
  <c r="D198" i="7"/>
  <c r="E164" i="7"/>
  <c r="E163" i="7" s="1"/>
  <c r="E147" i="7"/>
  <c r="E141" i="7" s="1"/>
  <c r="E136" i="7"/>
  <c r="E134" i="7" s="1"/>
  <c r="E129" i="7"/>
  <c r="E128" i="7" s="1"/>
  <c r="E121" i="7"/>
  <c r="E106" i="7"/>
  <c r="E102" i="7"/>
  <c r="E98" i="7"/>
  <c r="G34" i="3" s="1"/>
  <c r="D92" i="7"/>
  <c r="D91" i="7" s="1"/>
  <c r="F48" i="3" s="1"/>
  <c r="E92" i="7"/>
  <c r="E91" i="7" s="1"/>
  <c r="G48" i="3" s="1"/>
  <c r="E60" i="7"/>
  <c r="E59" i="7" s="1"/>
  <c r="E58" i="7" s="1"/>
  <c r="E57" i="7" s="1"/>
  <c r="D54" i="7"/>
  <c r="D53" i="7" s="1"/>
  <c r="D52" i="7" s="1"/>
  <c r="D51" i="7" s="1"/>
  <c r="E53" i="7"/>
  <c r="E52" i="7" s="1"/>
  <c r="E51" i="7" s="1"/>
  <c r="D47" i="7"/>
  <c r="E45" i="7"/>
  <c r="E44" i="7" s="1"/>
  <c r="E40" i="7"/>
  <c r="E39" i="7" s="1"/>
  <c r="E13" i="7" s="1"/>
  <c r="D33" i="7"/>
  <c r="E19" i="7"/>
  <c r="E15" i="7"/>
  <c r="E14" i="7" s="1"/>
  <c r="C140" i="7" l="1"/>
  <c r="E36" i="3"/>
  <c r="E32" i="3"/>
  <c r="C226" i="7"/>
  <c r="G225" i="7"/>
  <c r="H14" i="7"/>
  <c r="C268" i="7"/>
  <c r="C267" i="7" s="1"/>
  <c r="E58" i="3"/>
  <c r="D162" i="7"/>
  <c r="F58" i="3"/>
  <c r="C134" i="7"/>
  <c r="H76" i="7"/>
  <c r="H75" i="7" s="1"/>
  <c r="J33" i="3"/>
  <c r="G133" i="7"/>
  <c r="G132" i="7" s="1"/>
  <c r="G162" i="7"/>
  <c r="G157" i="7" s="1"/>
  <c r="G156" i="7" s="1"/>
  <c r="I58" i="3"/>
  <c r="G76" i="7"/>
  <c r="G75" i="7" s="1"/>
  <c r="I33" i="3"/>
  <c r="H133" i="7"/>
  <c r="H132" i="7" s="1"/>
  <c r="J40" i="3"/>
  <c r="F42" i="3"/>
  <c r="F43" i="3"/>
  <c r="H162" i="7"/>
  <c r="H157" i="7" s="1"/>
  <c r="H156" i="7" s="1"/>
  <c r="J58" i="3"/>
  <c r="E133" i="7"/>
  <c r="E132" i="7" s="1"/>
  <c r="E162" i="7"/>
  <c r="G58" i="3"/>
  <c r="D134" i="7"/>
  <c r="E43" i="3"/>
  <c r="E42" i="3"/>
  <c r="H247" i="7"/>
  <c r="J57" i="3"/>
  <c r="E90" i="7"/>
  <c r="E89" i="7" s="1"/>
  <c r="E88" i="7" s="1"/>
  <c r="G49" i="3"/>
  <c r="F49" i="3"/>
  <c r="G90" i="7"/>
  <c r="G89" i="7" s="1"/>
  <c r="G88" i="7" s="1"/>
  <c r="I49" i="3"/>
  <c r="E49" i="3"/>
  <c r="H90" i="7"/>
  <c r="H89" i="7" s="1"/>
  <c r="H88" i="7" s="1"/>
  <c r="J49" i="3"/>
  <c r="C101" i="7"/>
  <c r="E39" i="3" s="1"/>
  <c r="J43" i="3"/>
  <c r="J42" i="3"/>
  <c r="I43" i="3"/>
  <c r="I42" i="3"/>
  <c r="G43" i="3"/>
  <c r="G42" i="3"/>
  <c r="D202" i="7"/>
  <c r="G212" i="7"/>
  <c r="G211" i="7" s="1"/>
  <c r="G210" i="7" s="1"/>
  <c r="E278" i="7"/>
  <c r="C225" i="7"/>
  <c r="C224" i="7" s="1"/>
  <c r="D14" i="7"/>
  <c r="H44" i="7"/>
  <c r="J41" i="3"/>
  <c r="H194" i="7"/>
  <c r="D156" i="7"/>
  <c r="D44" i="7"/>
  <c r="D43" i="7" s="1"/>
  <c r="D42" i="7" s="1"/>
  <c r="D64" i="7"/>
  <c r="E226" i="7"/>
  <c r="E225" i="7" s="1"/>
  <c r="E223" i="7" s="1"/>
  <c r="D226" i="7"/>
  <c r="D225" i="7" s="1"/>
  <c r="D224" i="7" s="1"/>
  <c r="G14" i="7"/>
  <c r="G44" i="7"/>
  <c r="G248" i="7"/>
  <c r="I57" i="3" s="1"/>
  <c r="D90" i="7"/>
  <c r="D89" i="7" s="1"/>
  <c r="D88" i="7" s="1"/>
  <c r="C128" i="7"/>
  <c r="C90" i="7"/>
  <c r="C89" i="7" s="1"/>
  <c r="C88" i="7" s="1"/>
  <c r="E43" i="7"/>
  <c r="E42" i="7" s="1"/>
  <c r="C58" i="7"/>
  <c r="C57" i="7" s="1"/>
  <c r="H246" i="7"/>
  <c r="D238" i="7"/>
  <c r="D194" i="7"/>
  <c r="F35" i="3" s="1"/>
  <c r="E263" i="7"/>
  <c r="C64" i="7"/>
  <c r="E33" i="3" s="1"/>
  <c r="H264" i="7"/>
  <c r="G264" i="7"/>
  <c r="E64" i="7"/>
  <c r="H62" i="7"/>
  <c r="D264" i="7"/>
  <c r="D263" i="7" s="1"/>
  <c r="G62" i="7"/>
  <c r="H167" i="7"/>
  <c r="H166" i="7" s="1"/>
  <c r="H212" i="7"/>
  <c r="H211" i="7" s="1"/>
  <c r="H210" i="7" s="1"/>
  <c r="H101" i="7"/>
  <c r="H238" i="7"/>
  <c r="H237" i="7" s="1"/>
  <c r="H236" i="7" s="1"/>
  <c r="H224" i="7"/>
  <c r="H223" i="7"/>
  <c r="H272" i="7"/>
  <c r="H256" i="7" s="1"/>
  <c r="H255" i="7" s="1"/>
  <c r="J22" i="3" s="1"/>
  <c r="G223" i="7"/>
  <c r="G202" i="7"/>
  <c r="I40" i="3" s="1"/>
  <c r="C194" i="7"/>
  <c r="E35" i="3" s="1"/>
  <c r="G101" i="7"/>
  <c r="E238" i="7"/>
  <c r="G237" i="7"/>
  <c r="E202" i="7"/>
  <c r="G40" i="3" s="1"/>
  <c r="C42" i="7"/>
  <c r="G194" i="7"/>
  <c r="C248" i="7"/>
  <c r="G272" i="7"/>
  <c r="D212" i="7"/>
  <c r="D211" i="7" s="1"/>
  <c r="D210" i="7" s="1"/>
  <c r="D101" i="7"/>
  <c r="D256" i="7"/>
  <c r="D255" i="7" s="1"/>
  <c r="C167" i="7"/>
  <c r="C166" i="7" s="1"/>
  <c r="E272" i="7"/>
  <c r="E256" i="7" s="1"/>
  <c r="E255" i="7" s="1"/>
  <c r="G22" i="3" s="1"/>
  <c r="E273" i="7"/>
  <c r="D247" i="7"/>
  <c r="E212" i="7"/>
  <c r="E211" i="7" s="1"/>
  <c r="E210" i="7" s="1"/>
  <c r="E194" i="7"/>
  <c r="G35" i="3" s="1"/>
  <c r="C238" i="7"/>
  <c r="C273" i="7"/>
  <c r="E41" i="3" s="1"/>
  <c r="C272" i="7"/>
  <c r="D273" i="7"/>
  <c r="F41" i="3" s="1"/>
  <c r="C256" i="7"/>
  <c r="E12" i="7"/>
  <c r="E248" i="7"/>
  <c r="E101" i="7"/>
  <c r="G39" i="3" s="1"/>
  <c r="C206" i="7"/>
  <c r="C202" i="7" s="1"/>
  <c r="J44" i="3" l="1"/>
  <c r="D193" i="7"/>
  <c r="I38" i="3"/>
  <c r="G32" i="3"/>
  <c r="H97" i="7"/>
  <c r="H96" i="7" s="1"/>
  <c r="J21" i="3" s="1"/>
  <c r="J20" i="3" s="1"/>
  <c r="J19" i="3" s="1"/>
  <c r="J39" i="3"/>
  <c r="G50" i="7"/>
  <c r="H193" i="7"/>
  <c r="J35" i="3"/>
  <c r="F40" i="3"/>
  <c r="I36" i="3"/>
  <c r="J36" i="3"/>
  <c r="E40" i="3"/>
  <c r="G97" i="7"/>
  <c r="G96" i="7" s="1"/>
  <c r="I39" i="3"/>
  <c r="E157" i="7"/>
  <c r="E156" i="7" s="1"/>
  <c r="E140" i="7"/>
  <c r="G41" i="3"/>
  <c r="F39" i="3"/>
  <c r="G140" i="7"/>
  <c r="G138" i="7" s="1"/>
  <c r="G139" i="7" s="1"/>
  <c r="I11" i="3" s="1"/>
  <c r="I41" i="3"/>
  <c r="D237" i="7"/>
  <c r="D236" i="7" s="1"/>
  <c r="F56" i="3"/>
  <c r="D63" i="7"/>
  <c r="D62" i="7" s="1"/>
  <c r="D50" i="7" s="1"/>
  <c r="F33" i="3"/>
  <c r="D133" i="7"/>
  <c r="D132" i="7" s="1"/>
  <c r="G13" i="5"/>
  <c r="F36" i="3"/>
  <c r="C133" i="7"/>
  <c r="C132" i="7" s="1"/>
  <c r="I32" i="3"/>
  <c r="I35" i="3"/>
  <c r="E247" i="7"/>
  <c r="E246" i="7" s="1"/>
  <c r="G57" i="3"/>
  <c r="E237" i="7"/>
  <c r="G56" i="3"/>
  <c r="H50" i="7"/>
  <c r="E44" i="3"/>
  <c r="F44" i="3"/>
  <c r="G36" i="3"/>
  <c r="D12" i="7"/>
  <c r="D10" i="7" s="1"/>
  <c r="F38" i="3"/>
  <c r="H263" i="7"/>
  <c r="J56" i="3"/>
  <c r="G263" i="7"/>
  <c r="I56" i="3"/>
  <c r="C247" i="7"/>
  <c r="C246" i="7" s="1"/>
  <c r="E57" i="3"/>
  <c r="C237" i="7"/>
  <c r="C236" i="7" s="1"/>
  <c r="E56" i="3"/>
  <c r="C211" i="7"/>
  <c r="C210" i="7" s="1"/>
  <c r="I44" i="3"/>
  <c r="H43" i="7"/>
  <c r="H42" i="7" s="1"/>
  <c r="J38" i="3"/>
  <c r="G43" i="7"/>
  <c r="G42" i="7" s="1"/>
  <c r="G44" i="3"/>
  <c r="C13" i="5"/>
  <c r="J37" i="3"/>
  <c r="E63" i="7"/>
  <c r="E62" i="7" s="1"/>
  <c r="E50" i="7" s="1"/>
  <c r="C12" i="7"/>
  <c r="C10" i="7" s="1"/>
  <c r="C11" i="7"/>
  <c r="E23" i="3" s="1"/>
  <c r="E10" i="3" s="1"/>
  <c r="F9" i="1" s="1"/>
  <c r="F8" i="1" s="1"/>
  <c r="I37" i="3"/>
  <c r="F37" i="3"/>
  <c r="E224" i="7"/>
  <c r="E37" i="3"/>
  <c r="G247" i="7"/>
  <c r="G246" i="7" s="1"/>
  <c r="F32" i="3"/>
  <c r="C50" i="7"/>
  <c r="C255" i="7"/>
  <c r="F22" i="3"/>
  <c r="G255" i="7"/>
  <c r="I22" i="3" s="1"/>
  <c r="D246" i="7"/>
  <c r="G95" i="7"/>
  <c r="C97" i="7"/>
  <c r="C96" i="7" s="1"/>
  <c r="D97" i="7"/>
  <c r="D96" i="7" s="1"/>
  <c r="F21" i="3" s="1"/>
  <c r="E10" i="7"/>
  <c r="E97" i="7"/>
  <c r="E96" i="7" s="1"/>
  <c r="H140" i="7"/>
  <c r="H138" i="7" s="1"/>
  <c r="J32" i="3"/>
  <c r="J31" i="3" s="1"/>
  <c r="E262" i="7"/>
  <c r="G26" i="3" s="1"/>
  <c r="G25" i="3" s="1"/>
  <c r="G12" i="7"/>
  <c r="G11" i="7"/>
  <c r="E11" i="7"/>
  <c r="G24" i="3" s="1"/>
  <c r="H12" i="7"/>
  <c r="H11" i="7"/>
  <c r="G224" i="7"/>
  <c r="E138" i="7"/>
  <c r="C193" i="7"/>
  <c r="C192" i="7" s="1"/>
  <c r="D140" i="7"/>
  <c r="H192" i="7"/>
  <c r="H191" i="7" s="1"/>
  <c r="G236" i="7"/>
  <c r="G193" i="7"/>
  <c r="G192" i="7" s="1"/>
  <c r="G191" i="7" s="1"/>
  <c r="C138" i="7"/>
  <c r="C139" i="7" s="1"/>
  <c r="D223" i="7"/>
  <c r="E193" i="7"/>
  <c r="D192" i="7"/>
  <c r="D167" i="7"/>
  <c r="D166" i="7" s="1"/>
  <c r="C223" i="7"/>
  <c r="I31" i="3" l="1"/>
  <c r="H9" i="7"/>
  <c r="H94" i="7"/>
  <c r="C191" i="7"/>
  <c r="C95" i="7"/>
  <c r="B13" i="5"/>
  <c r="G54" i="3"/>
  <c r="H13" i="1" s="1"/>
  <c r="J12" i="1"/>
  <c r="G31" i="3"/>
  <c r="H12" i="1" s="1"/>
  <c r="E236" i="7"/>
  <c r="E235" i="7" s="1"/>
  <c r="H10" i="7"/>
  <c r="F13" i="5"/>
  <c r="E54" i="3"/>
  <c r="F13" i="1" s="1"/>
  <c r="D11" i="7"/>
  <c r="F23" i="3" s="1"/>
  <c r="F24" i="3" s="1"/>
  <c r="F54" i="3"/>
  <c r="G13" i="1" s="1"/>
  <c r="I21" i="3"/>
  <c r="I20" i="3" s="1"/>
  <c r="I19" i="3" s="1"/>
  <c r="H262" i="7"/>
  <c r="J54" i="3"/>
  <c r="K13" i="1" s="1"/>
  <c r="G262" i="7"/>
  <c r="I26" i="3" s="1"/>
  <c r="I25" i="3" s="1"/>
  <c r="I54" i="3"/>
  <c r="J13" i="1" s="1"/>
  <c r="E31" i="3"/>
  <c r="F20" i="3"/>
  <c r="F19" i="3" s="1"/>
  <c r="G10" i="7"/>
  <c r="I23" i="3" s="1"/>
  <c r="I24" i="3" s="1"/>
  <c r="K12" i="1"/>
  <c r="F31" i="3"/>
  <c r="F12" i="5"/>
  <c r="H95" i="7"/>
  <c r="G14" i="5"/>
  <c r="E19" i="3"/>
  <c r="D95" i="7"/>
  <c r="J17" i="3"/>
  <c r="I17" i="3"/>
  <c r="F17" i="3"/>
  <c r="F18" i="3" s="1"/>
  <c r="E95" i="7"/>
  <c r="B12" i="5"/>
  <c r="E139" i="7"/>
  <c r="G11" i="3" s="1"/>
  <c r="H139" i="7"/>
  <c r="J11" i="3" s="1"/>
  <c r="E167" i="7"/>
  <c r="J23" i="3"/>
  <c r="J24" i="3" s="1"/>
  <c r="D138" i="7"/>
  <c r="E192" i="7"/>
  <c r="E191" i="7" s="1"/>
  <c r="D262" i="7"/>
  <c r="F26" i="3" s="1"/>
  <c r="C262" i="7"/>
  <c r="E26" i="3" s="1"/>
  <c r="E25" i="3" s="1"/>
  <c r="G235" i="7" l="1"/>
  <c r="G21" i="3"/>
  <c r="G10" i="3" s="1"/>
  <c r="C235" i="7"/>
  <c r="H11" i="1"/>
  <c r="K11" i="1"/>
  <c r="J26" i="3"/>
  <c r="J25" i="3" s="1"/>
  <c r="H235" i="7"/>
  <c r="J11" i="1"/>
  <c r="F14" i="5"/>
  <c r="F12" i="1"/>
  <c r="I18" i="3"/>
  <c r="I10" i="3"/>
  <c r="J9" i="1" s="1"/>
  <c r="J18" i="3"/>
  <c r="G12" i="1"/>
  <c r="E166" i="7"/>
  <c r="E94" i="7" s="1"/>
  <c r="B11" i="5"/>
  <c r="B10" i="5" s="1"/>
  <c r="G12" i="5"/>
  <c r="G11" i="5" s="1"/>
  <c r="G10" i="5" s="1"/>
  <c r="D235" i="7"/>
  <c r="D94" i="7" s="1"/>
  <c r="C14" i="5"/>
  <c r="D139" i="7"/>
  <c r="G94" i="7" l="1"/>
  <c r="G9" i="7"/>
  <c r="H8" i="1"/>
  <c r="J10" i="3"/>
  <c r="K9" i="1" s="1"/>
  <c r="G20" i="3"/>
  <c r="G19" i="3" s="1"/>
  <c r="D11" i="5"/>
  <c r="D10" i="5" s="1"/>
  <c r="D9" i="7"/>
  <c r="E9" i="7"/>
  <c r="F11" i="5"/>
  <c r="F10" i="5" s="1"/>
  <c r="J8" i="1"/>
  <c r="G11" i="1"/>
  <c r="F11" i="1"/>
  <c r="C9" i="7"/>
  <c r="C94" i="7"/>
  <c r="G18" i="3"/>
  <c r="C12" i="5"/>
  <c r="C11" i="5" s="1"/>
  <c r="C10" i="5" s="1"/>
  <c r="F11" i="3"/>
  <c r="K8" i="1" l="1"/>
  <c r="K14" i="1"/>
  <c r="J14" i="1"/>
  <c r="F13" i="3"/>
  <c r="F10" i="3"/>
  <c r="G9" i="1" s="1"/>
  <c r="G8" i="1" l="1"/>
  <c r="F14" i="1"/>
  <c r="H14" i="1" l="1"/>
  <c r="G14" i="1"/>
  <c r="C76" i="2"/>
  <c r="C75" i="2"/>
  <c r="C38" i="2" s="1"/>
  <c r="C9" i="2" s="1"/>
  <c r="D49" i="2"/>
  <c r="E49" i="2"/>
</calcChain>
</file>

<file path=xl/sharedStrings.xml><?xml version="1.0" encoding="utf-8"?>
<sst xmlns="http://schemas.openxmlformats.org/spreadsheetml/2006/main" count="662" uniqueCount="223">
  <si>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</si>
  <si>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</si>
  <si>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</si>
  <si>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</si>
  <si>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</si>
  <si>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</si>
  <si>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</si>
  <si>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</si>
  <si>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</si>
  <si>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</si>
  <si>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</si>
  <si>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</si>
  <si>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Izvršenje 2021.</t>
  </si>
  <si>
    <t>Plan 2022.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</si>
  <si>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</si>
  <si>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</si>
  <si>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</si>
  <si>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</si>
  <si>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</si>
  <si>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</si>
  <si>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</si>
  <si>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</si>
  <si>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</si>
  <si>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</si>
  <si>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</si>
  <si>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</si>
  <si>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</si>
  <si>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</si>
  <si>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</si>
  <si>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</si>
  <si>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</si>
  <si>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</si>
  <si>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</si>
  <si>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</si>
  <si>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</si>
  <si>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</si>
  <si>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</si>
  <si>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</si>
  <si>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</si>
  <si>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</si>
  <si>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</si>
  <si>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</si>
  <si>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Izvršenje 2021.**</t>
  </si>
  <si>
    <t>Plan 2022.**</t>
  </si>
  <si>
    <t>UKUPAN DONOS VIŠKA / MANJKA IZ PRETHODNE(IH) GODINE***</t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</si>
  <si>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</si>
  <si>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</si>
  <si>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za 2023.</t>
  </si>
  <si>
    <t>Projekcija 
za 2024.</t>
  </si>
  <si>
    <t>Projekcija 
za 2025.</t>
  </si>
  <si>
    <t>Pomoći iz inozemstva i od subjekata unutar općeg proračuna</t>
  </si>
  <si>
    <t>Prihodi iz nadležnog proračuna i od HZZO-a temeljem ugovornih obveza</t>
  </si>
  <si>
    <t>FINANCIJSKI PLAN PRORAČUNSKOG KORISNIKA JEDINICE LOKALNE I PODRUČNE (REGIONALNE) SAMOUPRAVE 
ZA 2023. I PROJEKCIJA ZA 2024. I 2025. GODINU</t>
  </si>
  <si>
    <t>Rashodi za nabavu proizvedene dugotrajne imovine</t>
  </si>
  <si>
    <t>C) PRENESENI VIŠAK ILI PRENESENI MANJAK I VIŠEGODIŠNJI PLAN URAVNOTEŽENJA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</si>
  <si>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</si>
  <si>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Naziv</t>
  </si>
  <si>
    <t>OŠ 
IVAN BENKOVIĆ</t>
  </si>
  <si>
    <t>OIB: 22113724208</t>
  </si>
  <si>
    <t xml:space="preserve">SVEUKUPNO </t>
  </si>
  <si>
    <t>Program 1001</t>
  </si>
  <si>
    <t>MINIMALNI STANDARD U OSNOVNOM ŠKOLSTVU- MATERIJALNI I FINANCIJSKI RASHODI</t>
  </si>
  <si>
    <t>Aktivnost A100001</t>
  </si>
  <si>
    <t xml:space="preserve">Rashodi poslovanja </t>
  </si>
  <si>
    <t>Naknade troškova zaposlenima</t>
  </si>
  <si>
    <t>Službena putovanja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</si>
  <si>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</si>
  <si>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</si>
  <si>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</si>
  <si>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</si>
  <si>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Energija</t>
  </si>
  <si>
    <t>Sitni inventar i auto gume</t>
  </si>
  <si>
    <t>Službena, radna i zaštitna odjeća i obuća</t>
  </si>
  <si>
    <t>Rashodi za usluge</t>
  </si>
  <si>
    <t>Usluge telefona, pošte i prijevoza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</si>
  <si>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</si>
  <si>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</si>
  <si>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</si>
  <si>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</si>
  <si>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</si>
  <si>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</si>
  <si>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</si>
  <si>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</si>
  <si>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</si>
  <si>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</si>
  <si>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Članarine i norme</t>
  </si>
  <si>
    <t>Pristojbe i naknade-provjera diploma</t>
  </si>
  <si>
    <t>Financijski  rashodi</t>
  </si>
  <si>
    <t>Ostali financijski rashodi</t>
  </si>
  <si>
    <t>Bankarske usluge i usluge platnog prometa</t>
  </si>
  <si>
    <t>Naknade građanima i kućanstvima na temelju osiguranja i druge naknade</t>
  </si>
  <si>
    <t>Ostale naknade građanima i kućanstvima iz proračuna</t>
  </si>
  <si>
    <t>Aktivnost A100002</t>
  </si>
  <si>
    <t>TEKUĆE INVESTICIJSKO ODRŽAVANJE- minimalni standard</t>
  </si>
  <si>
    <t>Materijal i dijelovi za tekuće i investicijsko održavanje</t>
  </si>
  <si>
    <t>Usluge tekućeg i investicijskog održavanja</t>
  </si>
  <si>
    <t>POJAČANI STANDARD U ŠKOLSTVU</t>
  </si>
  <si>
    <t>Tekući projekt T100003</t>
  </si>
  <si>
    <t>NATJECANJA</t>
  </si>
  <si>
    <t>Naknade za rad predstavničkih i izvršnih tijela, povjerenstva i slično</t>
  </si>
  <si>
    <t>Tekući projekt T100041</t>
  </si>
  <si>
    <t>E-TEHNIČAR</t>
  </si>
  <si>
    <t>Plaće (Bruto)</t>
  </si>
  <si>
    <t>Plaće za redovan rad</t>
  </si>
  <si>
    <t>Ostali rashodi za zaposlene</t>
  </si>
  <si>
    <t>Doprinosi na plaće</t>
  </si>
  <si>
    <t>Doprinosi za obvezno zdravstveno osiguranje</t>
  </si>
  <si>
    <t>Naknade za prijevoz, rad na terenu i odvojeni život</t>
  </si>
  <si>
    <t>POTICANJE KORIŠTENJA SREDSTAVA IZ FONDOVA EU</t>
  </si>
  <si>
    <t xml:space="preserve">Tekući projekt T100011 </t>
  </si>
  <si>
    <t>NOVA ŠKOLSKA SHEMA VOĆA I POVRĆA TE MLIJEKA I MLIJEČNIH PROIZVODA</t>
  </si>
  <si>
    <t>Naknade građanima i kućanstvima iz EU sredstava - Školska shema I Medni dan</t>
  </si>
  <si>
    <t>PROGRAMI OSNOVNIH ŠKOLA IZVAN ŽUPANIJSKOG PRORAČUNA</t>
  </si>
  <si>
    <t>Uredski materijal</t>
  </si>
  <si>
    <t>Materijal i sirovine</t>
  </si>
  <si>
    <t>Sitan inventar i auto gume</t>
  </si>
  <si>
    <t>Službena odjeća i obuća</t>
  </si>
  <si>
    <t>Usluge tekućeg i investic.održavanja</t>
  </si>
  <si>
    <t xml:space="preserve">Računalne usluge </t>
  </si>
  <si>
    <t>Obveze za naknade troškova osobama izvan radnog odnosa</t>
  </si>
  <si>
    <t>Članarine</t>
  </si>
  <si>
    <t>Pristojbe i naknade-nezap.invalida</t>
  </si>
  <si>
    <t>Financijski rashodi</t>
  </si>
  <si>
    <t>Bankarske usluge i usluge platnog prom.</t>
  </si>
  <si>
    <t>Zatezne kamate</t>
  </si>
  <si>
    <t>ADMINISTRATIVNO, TEHNIČKO I STRUČNO OSOBLJE</t>
  </si>
  <si>
    <t>Plaće za prekovremeni rad</t>
  </si>
  <si>
    <t>Plaće za posebne uvijete rada</t>
  </si>
  <si>
    <t>Pristojbe i naknade</t>
  </si>
  <si>
    <t>Knjige, umjetnička djela i ostale izložbene vrijednosti</t>
  </si>
  <si>
    <t>Knjige</t>
  </si>
  <si>
    <t>ŠKOLSKA KUHINJA</t>
  </si>
  <si>
    <t>Plaće</t>
  </si>
  <si>
    <t>Uredski materijal i ostali materija.rashodi</t>
  </si>
  <si>
    <t>Materijal za tekuće i inv.održavanje</t>
  </si>
  <si>
    <t>Ostali nespomen.rashodi poslovanja</t>
  </si>
  <si>
    <t>Tekući projekt T100006</t>
  </si>
  <si>
    <t>PRODUŽENI BORAVAK</t>
  </si>
  <si>
    <t>Uredski materijal i ostali materij. rashodi</t>
  </si>
  <si>
    <t>Tekući projekt T100008</t>
  </si>
  <si>
    <t>UČENIČKE ZADRUGE</t>
  </si>
  <si>
    <t>Tekući projekt T100012</t>
  </si>
  <si>
    <t>OPREMA ŠKOLA</t>
  </si>
  <si>
    <t>Postrojenja i oprema</t>
  </si>
  <si>
    <t>Uredska oprema i namještaj</t>
  </si>
  <si>
    <t>Instrumenti, uređaji i strojevi</t>
  </si>
  <si>
    <t>Sportska i glazbena oprema</t>
  </si>
  <si>
    <t>Uređaji, strojevi i oprema za ostale namjene</t>
  </si>
  <si>
    <t>Tekući projekt  T100019</t>
  </si>
  <si>
    <t>PRIJEVOZ UČENIKA S TEŠKOĆAMA</t>
  </si>
  <si>
    <t>Naknada troškova osobama izvan radnog odnosa</t>
  </si>
  <si>
    <t>Naknade građanima i kućanstvima u naravi</t>
  </si>
  <si>
    <t>FP 2022.</t>
  </si>
  <si>
    <t>IZVRŠENJE 2021.</t>
  </si>
  <si>
    <t xml:space="preserve">IZVOR FINANCIRANJA </t>
  </si>
  <si>
    <t>OPĆI PRIMITCI</t>
  </si>
  <si>
    <t>PLAN ZA  2023.</t>
  </si>
  <si>
    <t>PRIHODI OD PRUŽANJA VLASTITIH USLUGA</t>
  </si>
  <si>
    <t xml:space="preserve"> PRIHODI ZA POSEBNE NAMJENE</t>
  </si>
  <si>
    <t xml:space="preserve">POMOĆI </t>
  </si>
  <si>
    <t xml:space="preserve"> POMOĆI </t>
  </si>
  <si>
    <t xml:space="preserve">  POMOĆI( GDS)</t>
  </si>
  <si>
    <t xml:space="preserve"> POMOĆI (GDS)</t>
  </si>
  <si>
    <t xml:space="preserve"> PRIHODI OD PRUŽENIH USLUGA</t>
  </si>
  <si>
    <t xml:space="preserve"> DONACIJE</t>
  </si>
  <si>
    <t xml:space="preserve"> VLASTITI PRIHODI PRENESNI VIŠAK</t>
  </si>
  <si>
    <t xml:space="preserve"> POMOĆI</t>
  </si>
  <si>
    <t>PROJEKCIJA 2024.</t>
  </si>
  <si>
    <t>PROJEKCIJA 2025.</t>
  </si>
  <si>
    <t>OIB</t>
  </si>
  <si>
    <t>NAZIV USTANOVE</t>
  </si>
  <si>
    <t>Tekući projekt T100054</t>
  </si>
  <si>
    <t>PRSTEN POTPORE V</t>
  </si>
  <si>
    <t>FINANCIJSKI PLAN OSNOVNA ŠKOLA IVAN BENKOVIĆ
ZA 2023. I PROJEKCIJA ZA 2024. I 2025. GODINU</t>
  </si>
  <si>
    <t>MEĐUNARODNA SURADNJA</t>
  </si>
  <si>
    <t xml:space="preserve">Uredski materijali i ostali materijalni rashodi </t>
  </si>
  <si>
    <t>Uredski materijal i ostali materijlani rashodi</t>
  </si>
  <si>
    <t>Tekući projekt T100055</t>
  </si>
  <si>
    <t>PRSTEN POTPORE VI</t>
  </si>
  <si>
    <t>09 OBRAZOVANJE</t>
  </si>
  <si>
    <t>096 Dodatne usluge u obrazovanju</t>
  </si>
  <si>
    <t>091 predškolsko obrazovanje i osnovno obrazovanje</t>
  </si>
  <si>
    <t>098 Usluge u obrazovanje koje nisu nigdje svrstane</t>
  </si>
  <si>
    <t>PRIHODI ZA POSEBNE NAMJENE</t>
  </si>
  <si>
    <t>Naknade građanima i kućanstvima</t>
  </si>
  <si>
    <t xml:space="preserve">Vlastiti prihodi </t>
  </si>
  <si>
    <t>3.3</t>
  </si>
  <si>
    <t xml:space="preserve">Pomoći </t>
  </si>
  <si>
    <t>Prihodi z posebne namjene</t>
  </si>
  <si>
    <t>1.1</t>
  </si>
  <si>
    <t>4.L</t>
  </si>
  <si>
    <t>5.K</t>
  </si>
  <si>
    <t>Prihodi od imovine</t>
  </si>
  <si>
    <t>Prihodi poslovanja od upravnih i admin. Pristojbi po posebnim propisima i naknadama</t>
  </si>
  <si>
    <t>Prihodi o d prodaje robe te pruženih usluga i prihodi od donacija</t>
  </si>
  <si>
    <t>6.3</t>
  </si>
  <si>
    <t>Donacije</t>
  </si>
  <si>
    <t>3.7</t>
  </si>
  <si>
    <t>1.1 Opći prihodi i primitci</t>
  </si>
  <si>
    <t>Prihodi za posebne namjene</t>
  </si>
  <si>
    <t>Vlastiti prihodi -preseni</t>
  </si>
  <si>
    <t>Rezultata poslovanja</t>
  </si>
  <si>
    <t>Tekući projekt T100020</t>
  </si>
  <si>
    <t>Nabava udžbenika za učenike</t>
  </si>
  <si>
    <t>PLAN 2022.</t>
  </si>
  <si>
    <t>PLAN 2023.</t>
  </si>
  <si>
    <t>12.067,29 EUR 90.921 KN</t>
  </si>
  <si>
    <t>2.000 EURA  15.069 KN</t>
  </si>
  <si>
    <t>1.990,84 EUR  14.999.98 KN</t>
  </si>
  <si>
    <t>EUR</t>
  </si>
  <si>
    <t>KN</t>
  </si>
  <si>
    <t>Tekući projekt T100017</t>
  </si>
  <si>
    <t>Tekući projekt T100002</t>
  </si>
  <si>
    <t>Kapitalne pomoći</t>
  </si>
  <si>
    <t>6686,29 EUR  50.377,85 KN</t>
  </si>
  <si>
    <t>5.B</t>
  </si>
  <si>
    <t>6686,29 eur</t>
  </si>
  <si>
    <t>REBALANS</t>
  </si>
  <si>
    <t>PROMJENA</t>
  </si>
  <si>
    <t>REBALANS II</t>
  </si>
  <si>
    <t>REBALANS 2023</t>
  </si>
  <si>
    <t xml:space="preserve">REBALANS </t>
  </si>
  <si>
    <t>REBALANS FP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</si>
</sst>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  <charset val="238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  <charset val="238"/>
    </font>
    <font>
      <sz val="10"/>
      <color indexed="8"/>
      <name val="Arial"/>
      <family val="2"/>
    </font>
    <font>
      <b/>
      <i/>
      <sz val="10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C1C1FF"/>
      </patternFill>
    </fill>
    <fill>
      <patternFill patternType="solid">
        <fgColor theme="7" tint="0.39997558519241921"/>
        <bgColor rgb="FFE1E1FF"/>
      </patternFill>
    </fill>
    <fill>
      <patternFill patternType="solid">
        <fgColor theme="0"/>
        <bgColor rgb="FFC1C1FF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  <bgColor rgb="FFC1C1FF"/>
      </patternFill>
    </fill>
    <fill>
      <patternFill patternType="solid">
        <fgColor theme="7"/>
        <bgColor indexed="64"/>
      </patternFill>
    </fill>
    <fill>
      <patternFill patternType="solid">
        <fgColor theme="7"/>
        <bgColor rgb="FFC1C1FF"/>
      </patternFill>
    </fill>
    <fill>
      <patternFill patternType="solid">
        <fgColor theme="7" tint="0.59999389629810485"/>
        <bgColor rgb="FFE1E1FF"/>
      </patternFill>
    </fill>
    <fill>
      <patternFill patternType="solid">
        <fgColor theme="4"/>
        <bgColor rgb="FFE1E1FF"/>
      </patternFill>
    </fill>
    <fill>
      <patternFill patternType="solid">
        <fgColor theme="6"/>
        <bgColor rgb="FFE1E1FF"/>
      </patternFill>
    </fill>
    <fill>
      <patternFill patternType="solid">
        <fgColor theme="9" tint="-0.499984740745262"/>
        <bgColor rgb="FFE1E1FF"/>
      </patternFill>
    </fill>
    <fill>
      <patternFill patternType="solid">
        <fgColor theme="9" tint="-0.249977111117893"/>
        <bgColor rgb="FFE1E1FF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249977111117893"/>
        <bgColor rgb="FFC1C1FF"/>
      </patternFill>
    </fill>
    <fill>
      <patternFill patternType="solid">
        <fgColor theme="7"/>
        <bgColor rgb="FFE1E1FF"/>
      </patternFill>
    </fill>
    <fill>
      <patternFill patternType="solid">
        <fgColor theme="0"/>
        <bgColor rgb="FFE1E1FF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0" fillId="0" borderId="0"/>
  </cellStyleXfs>
  <cellXfs count="171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 applyProtection="1">
      <alignment horizontal="right" wrapText="1"/>
    </xf>
    <xf numFmtId="0" fontId="17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6" fillId="0" borderId="3" xfId="0" applyNumberFormat="1" applyFont="1" applyFill="1" applyBorder="1" applyAlignment="1" applyProtection="1">
      <alignment horizontal="center" wrapText="1"/>
    </xf>
    <xf numFmtId="0" fontId="3" fillId="0" borderId="3" xfId="0" applyNumberFormat="1" applyFont="1" applyFill="1" applyBorder="1" applyAlignment="1" applyProtection="1">
      <alignment wrapText="1"/>
    </xf>
    <xf numFmtId="0" fontId="3" fillId="0" borderId="3" xfId="0" applyNumberFormat="1" applyFont="1" applyFill="1" applyBorder="1" applyAlignment="1" applyProtection="1"/>
    <xf numFmtId="0" fontId="19" fillId="0" borderId="3" xfId="0" applyNumberFormat="1" applyFont="1" applyFill="1" applyBorder="1" applyAlignment="1" applyProtection="1">
      <alignment wrapText="1"/>
    </xf>
    <xf numFmtId="0" fontId="6" fillId="0" borderId="3" xfId="0" applyNumberFormat="1" applyFont="1" applyFill="1" applyBorder="1" applyAlignment="1" applyProtection="1"/>
    <xf numFmtId="0" fontId="6" fillId="0" borderId="3" xfId="0" applyNumberFormat="1" applyFont="1" applyFill="1" applyBorder="1" applyAlignment="1" applyProtection="1">
      <alignment wrapText="1"/>
    </xf>
    <xf numFmtId="0" fontId="11" fillId="5" borderId="3" xfId="0" applyNumberFormat="1" applyFont="1" applyFill="1" applyBorder="1" applyAlignment="1" applyProtection="1">
      <alignment horizontal="left" wrapText="1"/>
    </xf>
    <xf numFmtId="0" fontId="11" fillId="5" borderId="3" xfId="0" applyNumberFormat="1" applyFont="1" applyFill="1" applyBorder="1" applyAlignment="1" applyProtection="1">
      <alignment wrapText="1"/>
    </xf>
    <xf numFmtId="4" fontId="11" fillId="5" borderId="3" xfId="0" applyNumberFormat="1" applyFont="1" applyFill="1" applyBorder="1" applyAlignment="1" applyProtection="1"/>
    <xf numFmtId="0" fontId="21" fillId="6" borderId="3" xfId="1" applyFont="1" applyFill="1" applyBorder="1" applyAlignment="1">
      <alignment horizontal="left" vertical="center" wrapText="1"/>
    </xf>
    <xf numFmtId="0" fontId="21" fillId="6" borderId="3" xfId="1" applyFont="1" applyFill="1" applyBorder="1" applyAlignment="1">
      <alignment horizontal="left" vertical="center" wrapText="1" readingOrder="1"/>
    </xf>
    <xf numFmtId="4" fontId="21" fillId="6" borderId="3" xfId="1" applyNumberFormat="1" applyFont="1" applyFill="1" applyBorder="1" applyAlignment="1">
      <alignment horizontal="right" vertical="center" wrapText="1" readingOrder="1"/>
    </xf>
    <xf numFmtId="0" fontId="21" fillId="7" borderId="3" xfId="1" applyFont="1" applyFill="1" applyBorder="1" applyAlignment="1">
      <alignment horizontal="left" vertical="center" wrapText="1"/>
    </xf>
    <xf numFmtId="0" fontId="21" fillId="7" borderId="3" xfId="1" applyFont="1" applyFill="1" applyBorder="1" applyAlignment="1">
      <alignment horizontal="left" vertical="center" wrapText="1" readingOrder="1"/>
    </xf>
    <xf numFmtId="4" fontId="21" fillId="7" borderId="3" xfId="1" applyNumberFormat="1" applyFont="1" applyFill="1" applyBorder="1" applyAlignment="1">
      <alignment horizontal="right" vertical="center" wrapText="1" readingOrder="1"/>
    </xf>
    <xf numFmtId="4" fontId="6" fillId="0" borderId="3" xfId="0" applyNumberFormat="1" applyFont="1" applyFill="1" applyBorder="1" applyAlignment="1" applyProtection="1">
      <alignment horizontal="right"/>
    </xf>
    <xf numFmtId="4" fontId="3" fillId="0" borderId="3" xfId="0" applyNumberFormat="1" applyFont="1" applyFill="1" applyBorder="1" applyAlignment="1" applyProtection="1">
      <alignment horizontal="right"/>
    </xf>
    <xf numFmtId="4" fontId="21" fillId="8" borderId="3" xfId="1" applyNumberFormat="1" applyFont="1" applyFill="1" applyBorder="1" applyAlignment="1">
      <alignment horizontal="right" vertical="center" wrapText="1" readingOrder="1"/>
    </xf>
    <xf numFmtId="0" fontId="3" fillId="0" borderId="3" xfId="0" applyNumberFormat="1" applyFont="1" applyFill="1" applyBorder="1" applyAlignment="1" applyProtection="1">
      <alignment horizontal="center" wrapText="1"/>
    </xf>
    <xf numFmtId="4" fontId="22" fillId="0" borderId="3" xfId="0" applyNumberFormat="1" applyFont="1" applyFill="1" applyBorder="1" applyAlignment="1" applyProtection="1">
      <alignment horizontal="right"/>
    </xf>
    <xf numFmtId="0" fontId="3" fillId="9" borderId="3" xfId="0" applyNumberFormat="1" applyFont="1" applyFill="1" applyBorder="1" applyAlignment="1" applyProtection="1">
      <alignment wrapText="1"/>
    </xf>
    <xf numFmtId="4" fontId="3" fillId="9" borderId="3" xfId="0" applyNumberFormat="1" applyFont="1" applyFill="1" applyBorder="1" applyAlignment="1" applyProtection="1">
      <alignment horizontal="right"/>
    </xf>
    <xf numFmtId="0" fontId="3" fillId="2" borderId="3" xfId="0" applyNumberFormat="1" applyFont="1" applyFill="1" applyBorder="1" applyAlignment="1" applyProtection="1">
      <alignment horizontal="center" wrapText="1"/>
    </xf>
    <xf numFmtId="0" fontId="3" fillId="2" borderId="3" xfId="0" applyNumberFormat="1" applyFont="1" applyFill="1" applyBorder="1" applyAlignment="1" applyProtection="1">
      <alignment wrapText="1"/>
    </xf>
    <xf numFmtId="4" fontId="3" fillId="2" borderId="3" xfId="0" applyNumberFormat="1" applyFont="1" applyFill="1" applyBorder="1" applyAlignment="1" applyProtection="1">
      <alignment horizontal="right"/>
    </xf>
    <xf numFmtId="0" fontId="3" fillId="10" borderId="3" xfId="0" applyNumberFormat="1" applyFont="1" applyFill="1" applyBorder="1" applyAlignment="1" applyProtection="1">
      <alignment horizontal="center" wrapText="1"/>
    </xf>
    <xf numFmtId="0" fontId="3" fillId="10" borderId="3" xfId="0" applyNumberFormat="1" applyFont="1" applyFill="1" applyBorder="1" applyAlignment="1" applyProtection="1">
      <alignment wrapText="1"/>
    </xf>
    <xf numFmtId="4" fontId="3" fillId="10" borderId="3" xfId="0" applyNumberFormat="1" applyFont="1" applyFill="1" applyBorder="1" applyAlignment="1" applyProtection="1">
      <alignment horizontal="right"/>
    </xf>
    <xf numFmtId="4" fontId="21" fillId="11" borderId="3" xfId="1" applyNumberFormat="1" applyFont="1" applyFill="1" applyBorder="1" applyAlignment="1">
      <alignment horizontal="right" vertical="center" wrapText="1" readingOrder="1"/>
    </xf>
    <xf numFmtId="0" fontId="3" fillId="12" borderId="3" xfId="0" applyNumberFormat="1" applyFont="1" applyFill="1" applyBorder="1" applyAlignment="1" applyProtection="1">
      <alignment horizontal="center" wrapText="1"/>
    </xf>
    <xf numFmtId="0" fontId="3" fillId="12" borderId="3" xfId="0" applyNumberFormat="1" applyFont="1" applyFill="1" applyBorder="1" applyAlignment="1" applyProtection="1">
      <alignment wrapText="1"/>
    </xf>
    <xf numFmtId="4" fontId="3" fillId="12" borderId="3" xfId="0" applyNumberFormat="1" applyFont="1" applyFill="1" applyBorder="1" applyAlignment="1" applyProtection="1">
      <alignment horizontal="right"/>
    </xf>
    <xf numFmtId="4" fontId="21" fillId="13" borderId="3" xfId="1" applyNumberFormat="1" applyFont="1" applyFill="1" applyBorder="1" applyAlignment="1">
      <alignment horizontal="right" vertical="center" wrapText="1" readingOrder="1"/>
    </xf>
    <xf numFmtId="0" fontId="22" fillId="0" borderId="3" xfId="0" applyNumberFormat="1" applyFont="1" applyFill="1" applyBorder="1" applyAlignment="1" applyProtection="1">
      <alignment horizontal="center" wrapText="1"/>
    </xf>
    <xf numFmtId="0" fontId="22" fillId="0" borderId="3" xfId="0" applyNumberFormat="1" applyFont="1" applyFill="1" applyBorder="1" applyAlignment="1" applyProtection="1">
      <alignment wrapText="1"/>
    </xf>
    <xf numFmtId="0" fontId="21" fillId="14" borderId="3" xfId="1" applyFont="1" applyFill="1" applyBorder="1" applyAlignment="1">
      <alignment horizontal="left" vertical="center" wrapText="1"/>
    </xf>
    <xf numFmtId="0" fontId="21" fillId="14" borderId="3" xfId="1" applyFont="1" applyFill="1" applyBorder="1" applyAlignment="1">
      <alignment horizontal="left" vertical="center" wrapText="1" readingOrder="1"/>
    </xf>
    <xf numFmtId="4" fontId="21" fillId="14" borderId="3" xfId="1" applyNumberFormat="1" applyFont="1" applyFill="1" applyBorder="1" applyAlignment="1">
      <alignment horizontal="right" vertical="center" wrapText="1" readingOrder="1"/>
    </xf>
    <xf numFmtId="0" fontId="23" fillId="0" borderId="3" xfId="1" applyFont="1" applyFill="1" applyBorder="1" applyAlignment="1">
      <alignment horizontal="left" vertical="center" wrapText="1" readingOrder="1"/>
    </xf>
    <xf numFmtId="0" fontId="23" fillId="7" borderId="3" xfId="1" applyFont="1" applyFill="1" applyBorder="1" applyAlignment="1">
      <alignment horizontal="left" vertical="center" wrapText="1"/>
    </xf>
    <xf numFmtId="0" fontId="23" fillId="7" borderId="3" xfId="1" applyFont="1" applyFill="1" applyBorder="1" applyAlignment="1">
      <alignment horizontal="left" vertical="center" wrapText="1" readingOrder="1"/>
    </xf>
    <xf numFmtId="4" fontId="23" fillId="7" borderId="3" xfId="1" applyNumberFormat="1" applyFont="1" applyFill="1" applyBorder="1" applyAlignment="1">
      <alignment horizontal="right" vertical="center" wrapText="1" readingOrder="1"/>
    </xf>
    <xf numFmtId="0" fontId="24" fillId="10" borderId="3" xfId="1" applyFont="1" applyFill="1" applyBorder="1" applyAlignment="1">
      <alignment horizontal="center" vertical="center" wrapText="1"/>
    </xf>
    <xf numFmtId="0" fontId="3" fillId="10" borderId="3" xfId="0" applyNumberFormat="1" applyFont="1" applyFill="1" applyBorder="1" applyAlignment="1" applyProtection="1">
      <alignment vertical="center" wrapText="1"/>
    </xf>
    <xf numFmtId="0" fontId="23" fillId="0" borderId="3" xfId="1" applyFont="1" applyFill="1" applyBorder="1" applyAlignment="1">
      <alignment horizontal="center" vertical="center" wrapText="1"/>
    </xf>
    <xf numFmtId="0" fontId="24" fillId="0" borderId="3" xfId="1" applyFont="1" applyFill="1" applyBorder="1" applyAlignment="1">
      <alignment horizontal="center" vertical="center" wrapText="1"/>
    </xf>
    <xf numFmtId="4" fontId="24" fillId="8" borderId="3" xfId="1" applyNumberFormat="1" applyFont="1" applyFill="1" applyBorder="1" applyAlignment="1">
      <alignment horizontal="right" vertical="center" wrapText="1" readingOrder="1"/>
    </xf>
    <xf numFmtId="0" fontId="21" fillId="0" borderId="3" xfId="1" applyFont="1" applyFill="1" applyBorder="1" applyAlignment="1">
      <alignment horizontal="center" vertical="center" wrapText="1"/>
    </xf>
    <xf numFmtId="0" fontId="24" fillId="12" borderId="3" xfId="1" applyFont="1" applyFill="1" applyBorder="1" applyAlignment="1">
      <alignment horizontal="center" vertical="center" wrapText="1"/>
    </xf>
    <xf numFmtId="0" fontId="3" fillId="12" borderId="3" xfId="0" applyNumberFormat="1" applyFont="1" applyFill="1" applyBorder="1" applyAlignment="1" applyProtection="1">
      <alignment vertical="center" wrapText="1"/>
    </xf>
    <xf numFmtId="0" fontId="21" fillId="15" borderId="3" xfId="1" applyFont="1" applyFill="1" applyBorder="1" applyAlignment="1">
      <alignment horizontal="left" vertical="center" wrapText="1"/>
    </xf>
    <xf numFmtId="0" fontId="21" fillId="15" borderId="3" xfId="1" applyFont="1" applyFill="1" applyBorder="1" applyAlignment="1">
      <alignment horizontal="left" vertical="center" wrapText="1" readingOrder="1"/>
    </xf>
    <xf numFmtId="4" fontId="21" fillId="15" borderId="3" xfId="1" applyNumberFormat="1" applyFont="1" applyFill="1" applyBorder="1" applyAlignment="1">
      <alignment horizontal="right" vertical="center" wrapText="1" readingOrder="1"/>
    </xf>
    <xf numFmtId="0" fontId="21" fillId="16" borderId="3" xfId="1" applyFont="1" applyFill="1" applyBorder="1" applyAlignment="1">
      <alignment horizontal="left" vertical="center" wrapText="1"/>
    </xf>
    <xf numFmtId="0" fontId="21" fillId="16" borderId="3" xfId="1" applyFont="1" applyFill="1" applyBorder="1" applyAlignment="1">
      <alignment horizontal="left" vertical="center" wrapText="1" readingOrder="1"/>
    </xf>
    <xf numFmtId="4" fontId="21" fillId="16" borderId="3" xfId="1" applyNumberFormat="1" applyFont="1" applyFill="1" applyBorder="1" applyAlignment="1">
      <alignment horizontal="right" vertical="center" wrapText="1" readingOrder="1"/>
    </xf>
    <xf numFmtId="0" fontId="25" fillId="0" borderId="3" xfId="0" applyNumberFormat="1" applyFont="1" applyFill="1" applyBorder="1" applyAlignment="1" applyProtection="1">
      <alignment horizontal="center" wrapText="1"/>
    </xf>
    <xf numFmtId="0" fontId="25" fillId="0" borderId="3" xfId="0" applyNumberFormat="1" applyFont="1" applyFill="1" applyBorder="1" applyAlignment="1" applyProtection="1">
      <alignment wrapText="1"/>
    </xf>
    <xf numFmtId="4" fontId="25" fillId="0" borderId="3" xfId="0" applyNumberFormat="1" applyFont="1" applyFill="1" applyBorder="1" applyAlignment="1" applyProtection="1">
      <alignment horizontal="right"/>
    </xf>
    <xf numFmtId="0" fontId="21" fillId="0" borderId="3" xfId="1" applyFont="1" applyFill="1" applyBorder="1" applyAlignment="1">
      <alignment horizontal="left" vertical="center" wrapText="1" readingOrder="1"/>
    </xf>
    <xf numFmtId="0" fontId="21" fillId="17" borderId="3" xfId="1" applyFont="1" applyFill="1" applyBorder="1" applyAlignment="1">
      <alignment horizontal="left" vertical="center" wrapText="1"/>
    </xf>
    <xf numFmtId="0" fontId="21" fillId="17" borderId="3" xfId="1" applyFont="1" applyFill="1" applyBorder="1" applyAlignment="1">
      <alignment horizontal="left" vertical="center" wrapText="1" readingOrder="1"/>
    </xf>
    <xf numFmtId="4" fontId="21" fillId="17" borderId="3" xfId="1" applyNumberFormat="1" applyFont="1" applyFill="1" applyBorder="1" applyAlignment="1">
      <alignment horizontal="right" vertical="center" wrapText="1" readingOrder="1"/>
    </xf>
    <xf numFmtId="0" fontId="21" fillId="18" borderId="3" xfId="1" applyFont="1" applyFill="1" applyBorder="1" applyAlignment="1">
      <alignment horizontal="left" vertical="center" wrapText="1"/>
    </xf>
    <xf numFmtId="0" fontId="21" fillId="18" borderId="3" xfId="1" applyFont="1" applyFill="1" applyBorder="1" applyAlignment="1">
      <alignment horizontal="left" vertical="center" wrapText="1" readingOrder="1"/>
    </xf>
    <xf numFmtId="4" fontId="21" fillId="18" borderId="3" xfId="1" applyNumberFormat="1" applyFont="1" applyFill="1" applyBorder="1" applyAlignment="1">
      <alignment horizontal="right" vertical="center" wrapText="1" readingOrder="1"/>
    </xf>
    <xf numFmtId="4" fontId="3" fillId="19" borderId="3" xfId="0" applyNumberFormat="1" applyFont="1" applyFill="1" applyBorder="1" applyAlignment="1" applyProtection="1">
      <alignment horizontal="right"/>
    </xf>
    <xf numFmtId="4" fontId="21" fillId="20" borderId="3" xfId="1" applyNumberFormat="1" applyFont="1" applyFill="1" applyBorder="1" applyAlignment="1">
      <alignment horizontal="right" vertical="center" wrapText="1" readingOrder="1"/>
    </xf>
    <xf numFmtId="0" fontId="21" fillId="21" borderId="3" xfId="1" applyFont="1" applyFill="1" applyBorder="1" applyAlignment="1">
      <alignment horizontal="left" vertical="center" wrapText="1"/>
    </xf>
    <xf numFmtId="0" fontId="21" fillId="21" borderId="3" xfId="1" applyFont="1" applyFill="1" applyBorder="1" applyAlignment="1">
      <alignment horizontal="left" vertical="center" wrapText="1" readingOrder="1"/>
    </xf>
    <xf numFmtId="4" fontId="21" fillId="21" borderId="3" xfId="1" applyNumberFormat="1" applyFont="1" applyFill="1" applyBorder="1" applyAlignment="1">
      <alignment horizontal="right" vertical="center" wrapText="1" readingOrder="1"/>
    </xf>
    <xf numFmtId="0" fontId="18" fillId="9" borderId="3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top" wrapText="1"/>
    </xf>
    <xf numFmtId="4" fontId="21" fillId="22" borderId="3" xfId="1" applyNumberFormat="1" applyFont="1" applyFill="1" applyBorder="1" applyAlignment="1">
      <alignment horizontal="right" vertical="center" wrapText="1" readingOrder="1"/>
    </xf>
    <xf numFmtId="0" fontId="1" fillId="0" borderId="0" xfId="0" applyFont="1"/>
    <xf numFmtId="4" fontId="24" fillId="8" borderId="3" xfId="1" applyNumberFormat="1" applyFont="1" applyFill="1" applyBorder="1" applyAlignment="1">
      <alignment horizontal="right" wrapText="1" readingOrder="1"/>
    </xf>
    <xf numFmtId="16" fontId="10" fillId="2" borderId="3" xfId="0" quotePrefix="1" applyNumberFormat="1" applyFont="1" applyFill="1" applyBorder="1" applyAlignment="1">
      <alignment horizontal="left" vertical="center"/>
    </xf>
    <xf numFmtId="49" fontId="10" fillId="2" borderId="3" xfId="0" quotePrefix="1" applyNumberFormat="1" applyFont="1" applyFill="1" applyBorder="1" applyAlignment="1">
      <alignment horizontal="left" vertical="center"/>
    </xf>
    <xf numFmtId="4" fontId="3" fillId="2" borderId="3" xfId="0" applyNumberFormat="1" applyFont="1" applyFill="1" applyBorder="1" applyAlignment="1">
      <alignment horizontal="right"/>
    </xf>
    <xf numFmtId="0" fontId="26" fillId="2" borderId="3" xfId="0" quotePrefix="1" applyFont="1" applyFill="1" applyBorder="1" applyAlignment="1">
      <alignment horizontal="left" vertical="center"/>
    </xf>
    <xf numFmtId="4" fontId="3" fillId="2" borderId="4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 applyProtection="1">
      <alignment horizontal="right" wrapText="1"/>
    </xf>
    <xf numFmtId="0" fontId="9" fillId="3" borderId="2" xfId="0" applyNumberFormat="1" applyFont="1" applyFill="1" applyBorder="1" applyAlignment="1" applyProtection="1">
      <alignment vertical="center"/>
    </xf>
    <xf numFmtId="0" fontId="20" fillId="0" borderId="0" xfId="1"/>
    <xf numFmtId="4" fontId="6" fillId="3" borderId="1" xfId="0" quotePrefix="1" applyNumberFormat="1" applyFont="1" applyFill="1" applyBorder="1" applyAlignment="1">
      <alignment horizontal="right" wrapText="1"/>
    </xf>
    <xf numFmtId="4" fontId="6" fillId="3" borderId="1" xfId="0" quotePrefix="1" applyNumberFormat="1" applyFont="1" applyFill="1" applyBorder="1" applyAlignment="1">
      <alignment horizontal="center" vertical="center" wrapText="1"/>
    </xf>
    <xf numFmtId="4" fontId="6" fillId="3" borderId="1" xfId="0" quotePrefix="1" applyNumberFormat="1" applyFont="1" applyFill="1" applyBorder="1" applyAlignment="1">
      <alignment horizontal="center" wrapText="1"/>
    </xf>
    <xf numFmtId="4" fontId="6" fillId="2" borderId="3" xfId="0" applyNumberFormat="1" applyFont="1" applyFill="1" applyBorder="1" applyAlignment="1">
      <alignment horizontal="right"/>
    </xf>
    <xf numFmtId="0" fontId="0" fillId="2" borderId="0" xfId="0" applyFill="1"/>
    <xf numFmtId="4" fontId="21" fillId="8" borderId="3" xfId="1" applyNumberFormat="1" applyFont="1" applyFill="1" applyBorder="1" applyAlignment="1">
      <alignment wrapText="1" readingOrder="1"/>
    </xf>
    <xf numFmtId="4" fontId="24" fillId="22" borderId="3" xfId="1" applyNumberFormat="1" applyFont="1" applyFill="1" applyBorder="1" applyAlignment="1">
      <alignment horizontal="right" vertical="center" wrapText="1" readingOrder="1"/>
    </xf>
    <xf numFmtId="0" fontId="0" fillId="0" borderId="0" xfId="0" applyFont="1"/>
    <xf numFmtId="4" fontId="6" fillId="4" borderId="1" xfId="0" quotePrefix="1" applyNumberFormat="1" applyFont="1" applyFill="1" applyBorder="1" applyAlignment="1">
      <alignment horizontal="right" wrapText="1"/>
    </xf>
    <xf numFmtId="0" fontId="6" fillId="23" borderId="3" xfId="0" applyNumberFormat="1" applyFont="1" applyFill="1" applyBorder="1" applyAlignment="1" applyProtection="1">
      <alignment horizontal="center" vertical="center" wrapText="1"/>
    </xf>
    <xf numFmtId="4" fontId="0" fillId="0" borderId="0" xfId="0" applyNumberFormat="1"/>
    <xf numFmtId="4" fontId="3" fillId="2" borderId="0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 vertical="top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4" xfId="0" applyNumberFormat="1" applyFont="1" applyFill="1" applyBorder="1" applyAlignment="1" applyProtection="1">
      <alignment vertical="center" wrapText="1"/>
    </xf>
    <xf numFmtId="0" fontId="11" fillId="2" borderId="1" xfId="0" quotePrefix="1" applyFont="1" applyFill="1" applyBorder="1" applyAlignment="1">
      <alignment horizontal="left" vertical="center"/>
    </xf>
    <xf numFmtId="0" fontId="9" fillId="2" borderId="2" xfId="0" applyNumberFormat="1" applyFont="1" applyFill="1" applyBorder="1" applyAlignment="1" applyProtection="1">
      <alignment vertical="center"/>
    </xf>
    <xf numFmtId="0" fontId="9" fillId="2" borderId="4" xfId="0" applyNumberFormat="1" applyFont="1" applyFill="1" applyBorder="1" applyAlignment="1" applyProtection="1">
      <alignment vertical="center"/>
    </xf>
    <xf numFmtId="0" fontId="11" fillId="2" borderId="1" xfId="0" quotePrefix="1" applyNumberFormat="1" applyFont="1" applyFill="1" applyBorder="1" applyAlignment="1" applyProtection="1">
      <alignment horizontal="left" vertical="center" wrapText="1"/>
    </xf>
    <xf numFmtId="0" fontId="9" fillId="2" borderId="2" xfId="0" applyNumberFormat="1" applyFont="1" applyFill="1" applyBorder="1" applyAlignment="1" applyProtection="1">
      <alignment vertical="center" wrapText="1"/>
    </xf>
    <xf numFmtId="0" fontId="9" fillId="2" borderId="4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vertical="center"/>
    </xf>
    <xf numFmtId="0" fontId="11" fillId="2" borderId="1" xfId="0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9" fillId="0" borderId="4" xfId="0" applyNumberFormat="1" applyFont="1" applyFill="1" applyBorder="1" applyAlignment="1" applyProtection="1">
      <alignment vertical="center" wrapText="1"/>
    </xf>
    <xf numFmtId="0" fontId="14" fillId="0" borderId="0" xfId="0" applyNumberFormat="1" applyFont="1" applyFill="1" applyBorder="1" applyAlignment="1" applyProtection="1">
      <alignment wrapText="1"/>
    </xf>
    <xf numFmtId="0" fontId="16" fillId="0" borderId="0" xfId="0" applyNumberFormat="1" applyFont="1" applyFill="1" applyBorder="1" applyAlignment="1" applyProtection="1">
      <alignment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3" fillId="0" borderId="0" xfId="0" applyFont="1" applyAlignment="1">
      <alignment vertical="center" wrapText="1"/>
    </xf>
  </cellXfs>
  <cellStyles count="2">
    <cellStyle name="Normal" xfId="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tabSelected="1" workbookViewId="0">
      <selection activeCell="O21" sqref="O21"/>
    </sheetView>
  </sheetViews>
  <sheetFormatPr defaultRowHeight="15" x14ac:dyDescent="0.25"/>
  <cols>
    <col min="5" max="5" width="11.42578125" customWidth="1"/>
    <col min="6" max="6" width="18.7109375" customWidth="1"/>
    <col min="7" max="7" width="20.28515625" customWidth="1"/>
    <col min="8" max="9" width="15.42578125" customWidth="1"/>
    <col min="10" max="10" width="16.7109375" customWidth="1"/>
    <col min="11" max="11" width="17.140625" customWidth="1"/>
    <col min="12" max="12" width="16.140625" customWidth="1"/>
    <col min="13" max="13" width="19.5703125" customWidth="1"/>
    <col min="14" max="14" width="15" customWidth="1"/>
    <col min="15" max="15" width="14.85546875" customWidth="1"/>
    <col min="16" max="16" width="17.140625" customWidth="1"/>
  </cols>
  <sheetData>
    <row r="1" spans="1:16" ht="42" customHeight="1" x14ac:dyDescent="0.25">
      <c r="A1" s="150" t="s">
        <v>222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</row>
    <row r="2" spans="1:16" ht="18" customHeight="1" x14ac:dyDescent="0.25">
      <c r="A2" s="4"/>
      <c r="B2" s="4"/>
      <c r="C2" s="4"/>
      <c r="D2" s="4"/>
      <c r="E2" s="4"/>
      <c r="F2" s="4"/>
      <c r="G2" s="4"/>
      <c r="H2" s="4"/>
      <c r="I2" s="27"/>
      <c r="J2" s="4"/>
      <c r="K2" s="4"/>
      <c r="L2" s="27"/>
      <c r="M2" s="27"/>
      <c r="N2" s="27"/>
      <c r="O2" s="27"/>
      <c r="P2" s="27"/>
    </row>
    <row r="3" spans="1:16" ht="15.75" x14ac:dyDescent="0.25">
      <c r="A3" s="150" t="s">
        <v>34</v>
      </c>
      <c r="B3" s="150"/>
      <c r="C3" s="150"/>
      <c r="D3" s="150"/>
      <c r="E3" s="150"/>
      <c r="F3" s="150"/>
      <c r="G3" s="150"/>
      <c r="H3" s="150"/>
      <c r="I3" s="150"/>
      <c r="J3" s="152"/>
      <c r="K3" s="152"/>
    </row>
    <row r="4" spans="1:16" ht="18" x14ac:dyDescent="0.25">
      <c r="A4" s="4"/>
      <c r="B4" s="4"/>
      <c r="C4" s="4"/>
      <c r="D4" s="4"/>
      <c r="E4" s="4"/>
      <c r="F4" s="4"/>
      <c r="G4" s="4"/>
      <c r="H4" s="4"/>
      <c r="I4" s="27"/>
      <c r="J4" s="5"/>
      <c r="K4" s="5"/>
      <c r="L4" s="27"/>
      <c r="M4" s="27"/>
      <c r="N4" s="27"/>
      <c r="O4" s="27"/>
      <c r="P4" s="27"/>
    </row>
    <row r="5" spans="1:16" ht="18" customHeight="1" x14ac:dyDescent="0.25">
      <c r="A5" s="150" t="s">
        <v>40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</row>
    <row r="6" spans="1:16" ht="18" x14ac:dyDescent="0.25">
      <c r="A6" s="1"/>
      <c r="B6" s="2"/>
      <c r="C6" s="2"/>
      <c r="D6" s="2"/>
      <c r="E6" s="6"/>
      <c r="F6" s="7"/>
      <c r="G6" s="7"/>
      <c r="H6" s="7"/>
      <c r="I6" s="7"/>
      <c r="J6" s="7"/>
      <c r="K6" s="39" t="s">
        <v>209</v>
      </c>
      <c r="L6" s="7"/>
      <c r="M6" s="7"/>
      <c r="N6" s="7"/>
      <c r="O6" s="7"/>
      <c r="P6" s="7" t="s">
        <v>210</v>
      </c>
    </row>
    <row r="7" spans="1:16" ht="25.5" x14ac:dyDescent="0.25">
      <c r="A7" s="31"/>
      <c r="B7" s="32"/>
      <c r="C7" s="32"/>
      <c r="D7" s="33"/>
      <c r="E7" s="34"/>
      <c r="F7" s="137" t="s">
        <v>42</v>
      </c>
      <c r="G7" s="137" t="s">
        <v>43</v>
      </c>
      <c r="H7" s="137" t="s">
        <v>47</v>
      </c>
      <c r="I7" s="137" t="s">
        <v>221</v>
      </c>
      <c r="J7" s="137" t="s">
        <v>48</v>
      </c>
      <c r="K7" s="137" t="s">
        <v>49</v>
      </c>
    </row>
    <row r="8" spans="1:16" x14ac:dyDescent="0.25">
      <c r="A8" s="153" t="s">
        <v>0</v>
      </c>
      <c r="B8" s="142"/>
      <c r="C8" s="142"/>
      <c r="D8" s="142"/>
      <c r="E8" s="154"/>
      <c r="F8" s="123">
        <f>F9+F10</f>
        <v>1634090.3299999998</v>
      </c>
      <c r="G8" s="123">
        <f t="shared" ref="G8:K8" si="0">G9+G10</f>
        <v>1509750.4400000002</v>
      </c>
      <c r="H8" s="123">
        <f>H9+H10</f>
        <v>1916787.05</v>
      </c>
      <c r="I8" s="123">
        <v>1938436.05</v>
      </c>
      <c r="J8" s="123">
        <f t="shared" si="0"/>
        <v>1913787.05</v>
      </c>
      <c r="K8" s="123">
        <f t="shared" si="0"/>
        <v>1913787.05</v>
      </c>
    </row>
    <row r="9" spans="1:16" s="132" customFormat="1" x14ac:dyDescent="0.25">
      <c r="A9" s="155" t="s">
        <v>1</v>
      </c>
      <c r="B9" s="148"/>
      <c r="C9" s="148"/>
      <c r="D9" s="148"/>
      <c r="E9" s="146"/>
      <c r="F9" s="131">
        <f>' Račun prihoda i rashoda'!E10</f>
        <v>1634090.3299999998</v>
      </c>
      <c r="G9" s="131">
        <f>' Račun prihoda i rashoda'!F10</f>
        <v>1509750.4400000002</v>
      </c>
      <c r="H9" s="131">
        <f>' Račun prihoda i rashoda'!G10</f>
        <v>1916787.05</v>
      </c>
      <c r="I9" s="131">
        <f>' Račun prihoda i rashoda'!H10</f>
        <v>1924308.74</v>
      </c>
      <c r="J9" s="131">
        <f>' Račun prihoda i rashoda'!I10</f>
        <v>1913787.05</v>
      </c>
      <c r="K9" s="131">
        <f>' Račun prihoda i rashoda'!J10</f>
        <v>1913787.05</v>
      </c>
    </row>
    <row r="10" spans="1:16" s="132" customFormat="1" x14ac:dyDescent="0.25">
      <c r="A10" s="144" t="s">
        <v>2</v>
      </c>
      <c r="B10" s="145"/>
      <c r="C10" s="145"/>
      <c r="D10" s="145"/>
      <c r="E10" s="146"/>
      <c r="F10" s="131">
        <v>0</v>
      </c>
      <c r="G10" s="131">
        <v>0</v>
      </c>
      <c r="H10" s="131">
        <v>0</v>
      </c>
      <c r="I10" s="131">
        <v>0</v>
      </c>
      <c r="J10" s="131">
        <v>0</v>
      </c>
      <c r="K10" s="131">
        <v>0</v>
      </c>
    </row>
    <row r="11" spans="1:16" x14ac:dyDescent="0.25">
      <c r="A11" s="40" t="s">
        <v>3</v>
      </c>
      <c r="B11" s="126"/>
      <c r="C11" s="126"/>
      <c r="D11" s="126"/>
      <c r="E11" s="126"/>
      <c r="F11" s="123">
        <f>F13+F12</f>
        <v>1640776.62</v>
      </c>
      <c r="G11" s="123">
        <f t="shared" ref="G11:K11" si="1">G13+G12</f>
        <v>1509750.44</v>
      </c>
      <c r="H11" s="123">
        <f t="shared" si="1"/>
        <v>1916787.05</v>
      </c>
      <c r="I11" s="123">
        <f t="shared" si="1"/>
        <v>1938436.05</v>
      </c>
      <c r="J11" s="123">
        <f t="shared" si="1"/>
        <v>1913787.05</v>
      </c>
      <c r="K11" s="123">
        <f t="shared" si="1"/>
        <v>1913787.05</v>
      </c>
    </row>
    <row r="12" spans="1:16" s="132" customFormat="1" x14ac:dyDescent="0.25">
      <c r="A12" s="147" t="s">
        <v>4</v>
      </c>
      <c r="B12" s="148"/>
      <c r="C12" s="148"/>
      <c r="D12" s="148"/>
      <c r="E12" s="149"/>
      <c r="F12" s="131">
        <f>' Račun prihoda i rashoda'!E31</f>
        <v>1591140.33</v>
      </c>
      <c r="G12" s="131">
        <f>' Račun prihoda i rashoda'!F31</f>
        <v>1492894.63</v>
      </c>
      <c r="H12" s="131">
        <f>' Račun prihoda i rashoda'!G31</f>
        <v>1861187.05</v>
      </c>
      <c r="I12" s="131">
        <f>' Račun prihoda i rashoda'!H31</f>
        <v>1882836.05</v>
      </c>
      <c r="J12" s="131">
        <f>' Račun prihoda i rashoda'!I31</f>
        <v>1860187.05</v>
      </c>
      <c r="K12" s="131">
        <f>' Račun prihoda i rashoda'!J31</f>
        <v>1860187.05</v>
      </c>
    </row>
    <row r="13" spans="1:16" s="132" customFormat="1" x14ac:dyDescent="0.25">
      <c r="A13" s="144" t="s">
        <v>5</v>
      </c>
      <c r="B13" s="145"/>
      <c r="C13" s="145"/>
      <c r="D13" s="145"/>
      <c r="E13" s="146"/>
      <c r="F13" s="131">
        <f>' Račun prihoda i rashoda'!E54</f>
        <v>49636.290000000008</v>
      </c>
      <c r="G13" s="131">
        <f>' Račun prihoda i rashoda'!F54</f>
        <v>16855.810000000001</v>
      </c>
      <c r="H13" s="131">
        <f>' Račun prihoda i rashoda'!G54</f>
        <v>55600</v>
      </c>
      <c r="I13" s="131">
        <f>' Račun prihoda i rashoda'!H54</f>
        <v>55600</v>
      </c>
      <c r="J13" s="131">
        <f>' Račun prihoda i rashoda'!I54</f>
        <v>53600</v>
      </c>
      <c r="K13" s="131">
        <f>' Račun prihoda i rashoda'!J54</f>
        <v>53600</v>
      </c>
    </row>
    <row r="14" spans="1:16" x14ac:dyDescent="0.25">
      <c r="A14" s="141" t="s">
        <v>6</v>
      </c>
      <c r="B14" s="142"/>
      <c r="C14" s="142"/>
      <c r="D14" s="142"/>
      <c r="E14" s="143"/>
      <c r="F14" s="123">
        <f>F8-F11</f>
        <v>-6686.2900000002701</v>
      </c>
      <c r="G14" s="123">
        <f t="shared" ref="G14:K14" si="2">G8-G11</f>
        <v>0</v>
      </c>
      <c r="H14" s="123">
        <f t="shared" si="2"/>
        <v>0</v>
      </c>
      <c r="I14" s="123">
        <f t="shared" si="2"/>
        <v>0</v>
      </c>
      <c r="J14" s="123">
        <f t="shared" si="2"/>
        <v>0</v>
      </c>
      <c r="K14" s="123">
        <f t="shared" si="2"/>
        <v>0</v>
      </c>
    </row>
    <row r="15" spans="1:16" ht="18" x14ac:dyDescent="0.25">
      <c r="A15" s="27"/>
      <c r="B15" s="25"/>
      <c r="C15" s="25"/>
      <c r="D15" s="25"/>
      <c r="E15" s="25"/>
      <c r="F15" s="127"/>
      <c r="G15" s="25"/>
      <c r="H15" s="26"/>
      <c r="I15" s="26"/>
      <c r="J15" s="26"/>
      <c r="K15" s="26"/>
    </row>
    <row r="16" spans="1:16" ht="18" customHeight="1" x14ac:dyDescent="0.25">
      <c r="A16" s="150" t="s">
        <v>41</v>
      </c>
      <c r="B16" s="151"/>
      <c r="C16" s="151"/>
      <c r="D16" s="151"/>
      <c r="E16" s="151"/>
      <c r="F16" s="151"/>
      <c r="G16" s="151"/>
      <c r="H16" s="151"/>
      <c r="I16" s="151"/>
      <c r="J16" s="151"/>
      <c r="K16" s="151"/>
    </row>
    <row r="17" spans="1:16" ht="18" x14ac:dyDescent="0.25">
      <c r="A17" s="27"/>
      <c r="B17" s="25"/>
      <c r="C17" s="25"/>
      <c r="D17" s="25"/>
      <c r="E17" s="25"/>
      <c r="F17" s="25"/>
      <c r="G17" s="25"/>
      <c r="H17" s="26"/>
      <c r="I17" s="26"/>
      <c r="J17" s="26"/>
      <c r="K17" s="26"/>
      <c r="L17" s="25"/>
      <c r="M17" s="25"/>
      <c r="N17" s="25"/>
      <c r="O17" s="25"/>
      <c r="P17" s="25"/>
    </row>
    <row r="18" spans="1:16" ht="18" customHeight="1" x14ac:dyDescent="0.25">
      <c r="A18" s="31"/>
      <c r="B18" s="32"/>
      <c r="C18" s="32"/>
      <c r="D18" s="33"/>
      <c r="E18" s="34"/>
      <c r="F18" s="3" t="s">
        <v>12</v>
      </c>
      <c r="G18" s="3" t="s">
        <v>13</v>
      </c>
      <c r="H18" s="3" t="s">
        <v>47</v>
      </c>
      <c r="I18" s="3"/>
      <c r="J18" s="3" t="s">
        <v>48</v>
      </c>
      <c r="K18" s="3" t="s">
        <v>49</v>
      </c>
    </row>
    <row r="19" spans="1:16" ht="20.25" customHeight="1" x14ac:dyDescent="0.25">
      <c r="A19" s="156" t="s">
        <v>8</v>
      </c>
      <c r="B19" s="157"/>
      <c r="C19" s="157"/>
      <c r="D19" s="157"/>
      <c r="E19" s="158"/>
      <c r="F19" s="36"/>
      <c r="G19" s="36"/>
      <c r="H19" s="36"/>
      <c r="I19" s="36"/>
      <c r="J19" s="36"/>
      <c r="K19" s="36"/>
    </row>
    <row r="20" spans="1:16" ht="39" customHeight="1" x14ac:dyDescent="0.25">
      <c r="A20" s="156" t="s">
        <v>9</v>
      </c>
      <c r="B20" s="159"/>
      <c r="C20" s="159"/>
      <c r="D20" s="159"/>
      <c r="E20" s="160"/>
      <c r="F20" s="36"/>
      <c r="G20" s="36"/>
      <c r="H20" s="36"/>
      <c r="I20" s="36"/>
      <c r="J20" s="36"/>
      <c r="K20" s="36"/>
    </row>
    <row r="21" spans="1:16" x14ac:dyDescent="0.25">
      <c r="A21" s="141" t="s">
        <v>10</v>
      </c>
      <c r="B21" s="142"/>
      <c r="C21" s="142"/>
      <c r="D21" s="142"/>
      <c r="E21" s="143"/>
      <c r="F21" s="35">
        <v>0</v>
      </c>
      <c r="G21" s="35">
        <v>0</v>
      </c>
      <c r="H21" s="35">
        <v>0</v>
      </c>
      <c r="I21" s="35"/>
      <c r="J21" s="35">
        <v>0</v>
      </c>
      <c r="K21" s="35">
        <v>0</v>
      </c>
    </row>
    <row r="22" spans="1:16" ht="18" x14ac:dyDescent="0.25">
      <c r="A22" s="24"/>
      <c r="B22" s="25"/>
      <c r="C22" s="25"/>
      <c r="D22" s="25"/>
      <c r="E22" s="25"/>
      <c r="F22" s="25"/>
      <c r="G22" s="25"/>
      <c r="H22" s="26"/>
      <c r="I22" s="26"/>
      <c r="J22" s="26"/>
      <c r="K22" s="26"/>
    </row>
    <row r="23" spans="1:16" ht="18" customHeight="1" x14ac:dyDescent="0.25">
      <c r="A23" s="150" t="s">
        <v>54</v>
      </c>
      <c r="B23" s="150"/>
      <c r="C23" s="150"/>
      <c r="D23" s="150"/>
      <c r="E23" s="150"/>
      <c r="F23" s="150"/>
      <c r="G23" s="150"/>
      <c r="H23" s="150"/>
      <c r="I23" s="150"/>
      <c r="J23" s="150"/>
      <c r="K23" s="150"/>
    </row>
    <row r="24" spans="1:16" ht="5.25" customHeight="1" x14ac:dyDescent="0.25">
      <c r="A24" s="24"/>
      <c r="B24" s="25"/>
      <c r="C24" s="25"/>
      <c r="D24" s="25"/>
      <c r="E24" s="25"/>
      <c r="F24" s="25"/>
      <c r="G24" s="25"/>
      <c r="H24" s="26"/>
      <c r="I24" s="26"/>
      <c r="J24" s="26"/>
      <c r="K24" s="26"/>
      <c r="L24" s="25"/>
      <c r="M24" s="25"/>
      <c r="N24" s="25"/>
      <c r="O24" s="25"/>
      <c r="P24" s="25"/>
    </row>
    <row r="25" spans="1:16" ht="31.5" customHeight="1" x14ac:dyDescent="0.25">
      <c r="A25" s="31"/>
      <c r="B25" s="32"/>
      <c r="C25" s="32"/>
      <c r="D25" s="33"/>
      <c r="E25" s="34"/>
      <c r="F25" s="3" t="s">
        <v>12</v>
      </c>
      <c r="G25" s="3" t="s">
        <v>204</v>
      </c>
      <c r="H25" s="3" t="s">
        <v>205</v>
      </c>
      <c r="I25" s="3" t="s">
        <v>217</v>
      </c>
      <c r="J25" s="3" t="s">
        <v>167</v>
      </c>
      <c r="K25" s="3" t="s">
        <v>49</v>
      </c>
    </row>
    <row r="26" spans="1:16" ht="36" customHeight="1" x14ac:dyDescent="0.25">
      <c r="A26" s="164" t="s">
        <v>44</v>
      </c>
      <c r="B26" s="165"/>
      <c r="C26" s="165"/>
      <c r="D26" s="165"/>
      <c r="E26" s="166"/>
      <c r="F26" s="136" t="s">
        <v>206</v>
      </c>
      <c r="G26" s="37"/>
      <c r="H26" s="37"/>
      <c r="I26" s="37"/>
      <c r="J26" s="37"/>
      <c r="K26" s="38"/>
    </row>
    <row r="27" spans="1:16" ht="30" customHeight="1" x14ac:dyDescent="0.25">
      <c r="A27" s="167" t="s">
        <v>7</v>
      </c>
      <c r="B27" s="168"/>
      <c r="C27" s="168"/>
      <c r="D27" s="168"/>
      <c r="E27" s="169"/>
      <c r="F27" s="128" t="s">
        <v>214</v>
      </c>
      <c r="G27" s="130" t="s">
        <v>208</v>
      </c>
      <c r="H27" s="129" t="s">
        <v>207</v>
      </c>
      <c r="I27" s="129"/>
      <c r="J27" s="124">
        <v>0</v>
      </c>
      <c r="K27" s="125">
        <v>0</v>
      </c>
    </row>
    <row r="30" spans="1:16" x14ac:dyDescent="0.25">
      <c r="A30" s="163" t="s">
        <v>11</v>
      </c>
      <c r="B30" s="159"/>
      <c r="C30" s="159"/>
      <c r="D30" s="159"/>
      <c r="E30" s="159"/>
      <c r="F30" s="140" t="s">
        <v>216</v>
      </c>
      <c r="G30" s="36">
        <v>0</v>
      </c>
      <c r="H30" s="36">
        <v>0</v>
      </c>
      <c r="I30" s="36"/>
      <c r="J30" s="36">
        <v>0</v>
      </c>
      <c r="K30" s="36">
        <v>0</v>
      </c>
    </row>
    <row r="31" spans="1:16" ht="11.25" customHeight="1" x14ac:dyDescent="0.25">
      <c r="A31" s="19"/>
      <c r="B31" s="20"/>
      <c r="C31" s="20"/>
      <c r="D31" s="20"/>
      <c r="E31" s="20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</row>
    <row r="32" spans="1:16" ht="29.25" customHeight="1" x14ac:dyDescent="0.25">
      <c r="A32" s="161" t="s">
        <v>55</v>
      </c>
      <c r="B32" s="162"/>
      <c r="C32" s="162"/>
      <c r="D32" s="162"/>
      <c r="E32" s="162"/>
      <c r="F32" s="162"/>
      <c r="G32" s="162"/>
      <c r="H32" s="162"/>
      <c r="I32" s="162"/>
      <c r="J32" s="162"/>
      <c r="K32" s="162"/>
    </row>
    <row r="33" spans="1:11" ht="8.25" customHeight="1" x14ac:dyDescent="0.25"/>
    <row r="34" spans="1:11" x14ac:dyDescent="0.25">
      <c r="A34" s="161" t="s">
        <v>45</v>
      </c>
      <c r="B34" s="162"/>
      <c r="C34" s="162"/>
      <c r="D34" s="162"/>
      <c r="E34" s="162"/>
      <c r="F34" s="162"/>
      <c r="G34" s="162"/>
      <c r="H34" s="162"/>
      <c r="I34" s="162"/>
      <c r="J34" s="162"/>
      <c r="K34" s="162"/>
    </row>
    <row r="35" spans="1:11" ht="8.25" customHeight="1" x14ac:dyDescent="0.25"/>
    <row r="36" spans="1:11" ht="29.25" customHeight="1" x14ac:dyDescent="0.25">
      <c r="A36" s="161" t="s">
        <v>46</v>
      </c>
      <c r="B36" s="162"/>
      <c r="C36" s="162"/>
      <c r="D36" s="162"/>
      <c r="E36" s="162"/>
      <c r="F36" s="162"/>
      <c r="G36" s="162"/>
      <c r="H36" s="162"/>
      <c r="I36" s="162"/>
      <c r="J36" s="162"/>
      <c r="K36" s="162"/>
    </row>
  </sheetData>
  <mergeCells count="20">
    <mergeCell ref="A16:K16"/>
    <mergeCell ref="A19:E19"/>
    <mergeCell ref="A20:E20"/>
    <mergeCell ref="A21:E21"/>
    <mergeCell ref="A36:K36"/>
    <mergeCell ref="A23:K23"/>
    <mergeCell ref="A32:K32"/>
    <mergeCell ref="A30:E30"/>
    <mergeCell ref="A34:K34"/>
    <mergeCell ref="A26:E26"/>
    <mergeCell ref="A27:E27"/>
    <mergeCell ref="A14:E14"/>
    <mergeCell ref="A13:E13"/>
    <mergeCell ref="A12:E12"/>
    <mergeCell ref="A5:K5"/>
    <mergeCell ref="A1:K1"/>
    <mergeCell ref="A3:K3"/>
    <mergeCell ref="A8:E8"/>
    <mergeCell ref="A9:E9"/>
    <mergeCell ref="A10:E10"/>
  </mergeCells>
  <pageMargins left="0.7" right="0.7" top="0.75" bottom="0.75" header="0.3" footer="0.3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2"/>
  <sheetViews>
    <sheetView topLeftCell="C4" workbookViewId="0">
      <selection activeCell="Q16" sqref="Q16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9.140625" bestFit="1" customWidth="1"/>
    <col min="4" max="10" width="25.28515625" customWidth="1"/>
    <col min="12" max="12" width="10.140625" bestFit="1" customWidth="1"/>
    <col min="13" max="13" width="12.28515625" customWidth="1"/>
    <col min="14" max="14" width="18.140625" customWidth="1"/>
  </cols>
  <sheetData>
    <row r="1" spans="1:13" ht="42" customHeight="1" x14ac:dyDescent="0.25">
      <c r="A1" s="150" t="s">
        <v>173</v>
      </c>
      <c r="B1" s="150"/>
      <c r="C1" s="150"/>
      <c r="D1" s="150"/>
      <c r="E1" s="150"/>
      <c r="F1" s="150"/>
      <c r="G1" s="150"/>
      <c r="H1" s="150"/>
      <c r="I1" s="150"/>
      <c r="J1" s="150"/>
    </row>
    <row r="2" spans="1:13" ht="18" customHeight="1" x14ac:dyDescent="0.25">
      <c r="A2" s="4"/>
      <c r="B2" s="4"/>
      <c r="C2" s="4"/>
      <c r="D2" s="4"/>
      <c r="E2" s="4"/>
      <c r="F2" s="4"/>
      <c r="G2" s="4"/>
      <c r="H2" s="27"/>
      <c r="I2" s="4"/>
      <c r="J2" s="4"/>
    </row>
    <row r="3" spans="1:13" ht="15.75" x14ac:dyDescent="0.25">
      <c r="A3" s="150" t="s">
        <v>34</v>
      </c>
      <c r="B3" s="150"/>
      <c r="C3" s="150"/>
      <c r="D3" s="150"/>
      <c r="E3" s="150"/>
      <c r="F3" s="150"/>
      <c r="G3" s="150"/>
      <c r="H3" s="150"/>
      <c r="I3" s="152"/>
      <c r="J3" s="152"/>
    </row>
    <row r="4" spans="1:13" ht="18" x14ac:dyDescent="0.25">
      <c r="A4" s="4"/>
      <c r="B4" s="4"/>
      <c r="C4" s="4"/>
      <c r="D4" s="4"/>
      <c r="E4" s="4"/>
      <c r="F4" s="4"/>
      <c r="G4" s="4"/>
      <c r="H4" s="27"/>
      <c r="I4" s="5"/>
      <c r="J4" s="5"/>
    </row>
    <row r="5" spans="1:13" ht="18" customHeight="1" x14ac:dyDescent="0.25">
      <c r="A5" s="150" t="s">
        <v>15</v>
      </c>
      <c r="B5" s="151"/>
      <c r="C5" s="151"/>
      <c r="D5" s="151"/>
      <c r="E5" s="151"/>
      <c r="F5" s="151"/>
      <c r="G5" s="151"/>
      <c r="H5" s="151"/>
      <c r="I5" s="151"/>
      <c r="J5" s="151"/>
    </row>
    <row r="6" spans="1:13" ht="18" x14ac:dyDescent="0.25">
      <c r="A6" s="4"/>
      <c r="B6" s="4"/>
      <c r="C6" s="4"/>
      <c r="D6" s="4"/>
      <c r="E6" s="4"/>
      <c r="F6" s="4"/>
      <c r="G6" s="4"/>
      <c r="H6" s="27"/>
      <c r="I6" s="5"/>
      <c r="J6" s="5"/>
    </row>
    <row r="7" spans="1:13" ht="15.75" x14ac:dyDescent="0.25">
      <c r="A7" s="150" t="s">
        <v>1</v>
      </c>
      <c r="B7" s="170"/>
      <c r="C7" s="170"/>
      <c r="D7" s="170"/>
      <c r="E7" s="170"/>
      <c r="F7" s="170"/>
      <c r="G7" s="170"/>
      <c r="H7" s="170"/>
      <c r="I7" s="170"/>
      <c r="J7" s="170"/>
    </row>
    <row r="8" spans="1:13" ht="18" x14ac:dyDescent="0.25">
      <c r="A8" s="4"/>
      <c r="B8" s="4"/>
      <c r="C8" s="4"/>
      <c r="D8" s="4"/>
      <c r="E8" s="4"/>
      <c r="F8" s="4"/>
      <c r="G8" s="4"/>
      <c r="H8" s="27"/>
      <c r="I8" s="5"/>
      <c r="J8" s="5"/>
    </row>
    <row r="9" spans="1:13" ht="25.5" x14ac:dyDescent="0.25">
      <c r="A9" s="23" t="s">
        <v>16</v>
      </c>
      <c r="B9" s="22" t="s">
        <v>17</v>
      </c>
      <c r="C9" s="22" t="s">
        <v>18</v>
      </c>
      <c r="D9" s="22" t="s">
        <v>14</v>
      </c>
      <c r="E9" s="22" t="s">
        <v>12</v>
      </c>
      <c r="F9" s="23" t="s">
        <v>13</v>
      </c>
      <c r="G9" s="23" t="s">
        <v>47</v>
      </c>
      <c r="H9" s="23" t="s">
        <v>221</v>
      </c>
      <c r="I9" s="23" t="s">
        <v>48</v>
      </c>
      <c r="J9" s="23" t="s">
        <v>49</v>
      </c>
    </row>
    <row r="10" spans="1:13" ht="15.75" customHeight="1" x14ac:dyDescent="0.25">
      <c r="A10" s="11">
        <v>6</v>
      </c>
      <c r="B10" s="11"/>
      <c r="C10" s="11"/>
      <c r="D10" s="11" t="s">
        <v>19</v>
      </c>
      <c r="E10" s="121">
        <f>E13+E18+E20+E23+E15</f>
        <v>1634090.3299999998</v>
      </c>
      <c r="F10" s="121">
        <f>F11+F17+F22+F21+F26+F23+F16</f>
        <v>1509750.4400000002</v>
      </c>
      <c r="G10" s="121">
        <f>G11+G17+G22+G21+G26+G23+G16</f>
        <v>1916787.05</v>
      </c>
      <c r="H10" s="121">
        <f>H11+H17+H22+H21+H26+H23+H16</f>
        <v>1924308.74</v>
      </c>
      <c r="I10" s="121">
        <f>I11+I17+I22+I21+I26+I23+I16</f>
        <v>1913787.05</v>
      </c>
      <c r="J10" s="121">
        <f>J11+J17+J22+J21+J26+J23+J16</f>
        <v>1913787.05</v>
      </c>
    </row>
    <row r="11" spans="1:13" ht="38.25" x14ac:dyDescent="0.25">
      <c r="A11" s="11"/>
      <c r="B11" s="16">
        <v>63</v>
      </c>
      <c r="C11" s="16"/>
      <c r="D11" s="16" t="s">
        <v>50</v>
      </c>
      <c r="E11" s="121">
        <f>E13</f>
        <v>1414788.9</v>
      </c>
      <c r="F11" s="121">
        <f>'POSEBNI DIO'!D139+'POSEBNI DIO'!D157+'POSEBNI DIO'!D186+'POSEBNI DIO'!D210+'POSEBNI DIO'!D267+'POSEBNI DIO'!D273+'POSEBNI DIO'!D279+'POSEBNI DIO'!D287</f>
        <v>1271351.8</v>
      </c>
      <c r="G11" s="121">
        <f>'POSEBNI DIO'!E139+'POSEBNI DIO'!E157+'POSEBNI DIO'!E186+'POSEBNI DIO'!E210+'POSEBNI DIO'!E267+'POSEBNI DIO'!E273+'POSEBNI DIO'!E279+'POSEBNI DIO'!E287</f>
        <v>1617450</v>
      </c>
      <c r="H11" s="121">
        <v>1617450</v>
      </c>
      <c r="I11" s="121">
        <f>'POSEBNI DIO'!G139+'POSEBNI DIO'!G157+'POSEBNI DIO'!G186+'POSEBNI DIO'!G210+'POSEBNI DIO'!G267+'POSEBNI DIO'!G273+'POSEBNI DIO'!G279+'POSEBNI DIO'!G287</f>
        <v>1616450</v>
      </c>
      <c r="J11" s="121">
        <f>'POSEBNI DIO'!H139+'POSEBNI DIO'!H157+'POSEBNI DIO'!H186+'POSEBNI DIO'!H210+'POSEBNI DIO'!H267+'POSEBNI DIO'!H273+'POSEBNI DIO'!H279+'POSEBNI DIO'!H287</f>
        <v>1616450</v>
      </c>
      <c r="M11" s="138"/>
    </row>
    <row r="12" spans="1:13" x14ac:dyDescent="0.25">
      <c r="A12" s="11"/>
      <c r="B12" s="16"/>
      <c r="C12" s="16" t="s">
        <v>191</v>
      </c>
      <c r="D12" s="18" t="s">
        <v>213</v>
      </c>
      <c r="E12" s="121">
        <v>0</v>
      </c>
      <c r="F12" s="121">
        <v>0</v>
      </c>
      <c r="G12" s="121">
        <v>44000</v>
      </c>
      <c r="H12" s="121">
        <v>44000</v>
      </c>
      <c r="I12" s="121">
        <v>44000</v>
      </c>
      <c r="J12" s="121">
        <v>44000</v>
      </c>
      <c r="M12" s="138"/>
    </row>
    <row r="13" spans="1:13" x14ac:dyDescent="0.25">
      <c r="A13" s="12"/>
      <c r="B13" s="12"/>
      <c r="C13" s="13" t="s">
        <v>191</v>
      </c>
      <c r="D13" s="13" t="s">
        <v>187</v>
      </c>
      <c r="E13" s="121">
        <v>1414788.9</v>
      </c>
      <c r="F13" s="121">
        <f t="shared" ref="F13:F14" si="0">F11</f>
        <v>1271351.8</v>
      </c>
      <c r="G13" s="121">
        <v>1572350</v>
      </c>
      <c r="H13" s="121">
        <v>1572350</v>
      </c>
      <c r="I13" s="121">
        <v>1573350</v>
      </c>
      <c r="J13" s="121">
        <v>1573350</v>
      </c>
    </row>
    <row r="14" spans="1:13" x14ac:dyDescent="0.25">
      <c r="A14" s="12"/>
      <c r="B14" s="12"/>
      <c r="C14" s="13" t="s">
        <v>215</v>
      </c>
      <c r="D14" s="13" t="s">
        <v>187</v>
      </c>
      <c r="E14" s="121">
        <v>0</v>
      </c>
      <c r="F14" s="121">
        <f t="shared" si="0"/>
        <v>0</v>
      </c>
      <c r="G14" s="121">
        <v>1000</v>
      </c>
      <c r="H14" s="121">
        <v>1000</v>
      </c>
      <c r="I14" s="121">
        <v>0</v>
      </c>
      <c r="J14" s="121">
        <v>0</v>
      </c>
    </row>
    <row r="15" spans="1:13" x14ac:dyDescent="0.25">
      <c r="A15" s="11"/>
      <c r="B15" s="16">
        <v>64</v>
      </c>
      <c r="C15" s="16"/>
      <c r="D15" s="16" t="s">
        <v>192</v>
      </c>
      <c r="E15" s="121">
        <f>E16</f>
        <v>3.05</v>
      </c>
      <c r="F15" s="121">
        <v>132.72</v>
      </c>
      <c r="G15" s="121">
        <v>10</v>
      </c>
      <c r="H15" s="121">
        <v>10</v>
      </c>
      <c r="I15" s="121">
        <v>10</v>
      </c>
      <c r="J15" s="121">
        <v>10</v>
      </c>
    </row>
    <row r="16" spans="1:13" x14ac:dyDescent="0.25">
      <c r="A16" s="12"/>
      <c r="B16" s="12"/>
      <c r="C16" s="118" t="s">
        <v>186</v>
      </c>
      <c r="D16" s="13" t="s">
        <v>185</v>
      </c>
      <c r="E16" s="121">
        <v>3.05</v>
      </c>
      <c r="F16" s="119">
        <v>132.72</v>
      </c>
      <c r="G16" s="119">
        <v>10</v>
      </c>
      <c r="H16" s="119">
        <v>10</v>
      </c>
      <c r="I16" s="119">
        <v>10</v>
      </c>
      <c r="J16" s="119">
        <v>10</v>
      </c>
    </row>
    <row r="17" spans="1:12" ht="51" x14ac:dyDescent="0.25">
      <c r="A17" s="12"/>
      <c r="B17" s="30">
        <v>65</v>
      </c>
      <c r="C17" s="13"/>
      <c r="D17" s="16" t="s">
        <v>193</v>
      </c>
      <c r="E17" s="121">
        <f>E18</f>
        <v>106731.39</v>
      </c>
      <c r="F17" s="121">
        <f>'POSEBNI DIO'!D246+'POSEBNI DIO'!D192+'POSEBNI DIO'!D167+'POSEBNI DIO'!D132</f>
        <v>106997.01999999999</v>
      </c>
      <c r="G17" s="121">
        <f>'POSEBNI DIO'!E246+'POSEBNI DIO'!E192+'POSEBNI DIO'!E167+'POSEBNI DIO'!E132</f>
        <v>122850</v>
      </c>
      <c r="H17" s="121">
        <v>122850</v>
      </c>
      <c r="I17" s="121">
        <f>'POSEBNI DIO'!G246+'POSEBNI DIO'!G192+'POSEBNI DIO'!G167+'POSEBNI DIO'!G132</f>
        <v>122850</v>
      </c>
      <c r="J17" s="121">
        <f>'POSEBNI DIO'!H246+'POSEBNI DIO'!H192+'POSEBNI DIO'!H167+'POSEBNI DIO'!H132</f>
        <v>122850</v>
      </c>
      <c r="L17" s="138"/>
    </row>
    <row r="18" spans="1:12" x14ac:dyDescent="0.25">
      <c r="A18" s="12"/>
      <c r="B18" s="12"/>
      <c r="C18" s="13" t="s">
        <v>190</v>
      </c>
      <c r="D18" s="13" t="s">
        <v>188</v>
      </c>
      <c r="E18" s="121">
        <v>106731.39</v>
      </c>
      <c r="F18" s="121">
        <f t="shared" ref="F18:J18" si="1">F17</f>
        <v>106997.01999999999</v>
      </c>
      <c r="G18" s="121">
        <f t="shared" si="1"/>
        <v>122850</v>
      </c>
      <c r="H18" s="121">
        <v>122850</v>
      </c>
      <c r="I18" s="121">
        <f t="shared" si="1"/>
        <v>122850</v>
      </c>
      <c r="J18" s="121">
        <f t="shared" si="1"/>
        <v>122850</v>
      </c>
    </row>
    <row r="19" spans="1:12" ht="15.75" customHeight="1" x14ac:dyDescent="0.25">
      <c r="A19" s="11"/>
      <c r="B19" s="11"/>
      <c r="C19" s="11"/>
      <c r="D19" s="11" t="s">
        <v>19</v>
      </c>
      <c r="E19" s="121">
        <f>E20</f>
        <v>11578.07</v>
      </c>
      <c r="F19" s="121">
        <f>F20</f>
        <v>36843.859999999993</v>
      </c>
      <c r="G19" s="121">
        <f>G20</f>
        <v>25662</v>
      </c>
      <c r="H19" s="121">
        <v>25662</v>
      </c>
      <c r="I19" s="121">
        <f t="shared" ref="I19:J19" si="2">I20</f>
        <v>25662</v>
      </c>
      <c r="J19" s="121">
        <f t="shared" si="2"/>
        <v>25662</v>
      </c>
      <c r="L19" s="139"/>
    </row>
    <row r="20" spans="1:12" ht="40.5" customHeight="1" x14ac:dyDescent="0.25">
      <c r="A20" s="11"/>
      <c r="B20" s="11">
        <v>66</v>
      </c>
      <c r="C20" s="11"/>
      <c r="D20" s="16" t="s">
        <v>194</v>
      </c>
      <c r="E20" s="121">
        <f>E21+E22</f>
        <v>11578.07</v>
      </c>
      <c r="F20" s="121">
        <f t="shared" ref="F20" si="3">F21+F22</f>
        <v>36843.859999999993</v>
      </c>
      <c r="G20" s="121">
        <f t="shared" ref="G20:H20" si="4">G21+G22</f>
        <v>25662</v>
      </c>
      <c r="H20" s="121">
        <v>25662</v>
      </c>
      <c r="I20" s="121">
        <f t="shared" ref="I20" si="5">I21+I22</f>
        <v>25662</v>
      </c>
      <c r="J20" s="121">
        <f t="shared" ref="J20" si="6">J21+J22</f>
        <v>25662</v>
      </c>
    </row>
    <row r="21" spans="1:12" x14ac:dyDescent="0.25">
      <c r="A21" s="12"/>
      <c r="B21" s="30"/>
      <c r="C21" s="118" t="s">
        <v>186</v>
      </c>
      <c r="D21" s="13" t="s">
        <v>185</v>
      </c>
      <c r="E21" s="121">
        <v>11443.89</v>
      </c>
      <c r="F21" s="121">
        <f>'POSEBNI DIO'!D96+'POSEBNI DIO'!D224+'POSEBNI DIO'!D236-'POSEBNI DIO'!D131</f>
        <v>33525.789999999994</v>
      </c>
      <c r="G21" s="121">
        <f>'POSEBNI DIO'!E96+'POSEBNI DIO'!E224+'POSEBNI DIO'!E236-'POSEBNI DIO'!E131</f>
        <v>24162</v>
      </c>
      <c r="H21" s="121">
        <v>24162</v>
      </c>
      <c r="I21" s="121">
        <f>'POSEBNI DIO'!G96+'POSEBNI DIO'!G224+'POSEBNI DIO'!G236-'POSEBNI DIO'!G131</f>
        <v>24162</v>
      </c>
      <c r="J21" s="121">
        <f>'POSEBNI DIO'!H96+'POSEBNI DIO'!H224+'POSEBNI DIO'!H236-'POSEBNI DIO'!H131</f>
        <v>24162</v>
      </c>
    </row>
    <row r="22" spans="1:12" x14ac:dyDescent="0.25">
      <c r="A22" s="12"/>
      <c r="B22" s="12"/>
      <c r="C22" s="118" t="s">
        <v>195</v>
      </c>
      <c r="D22" s="13" t="s">
        <v>196</v>
      </c>
      <c r="E22" s="121">
        <v>134.18</v>
      </c>
      <c r="F22" s="121">
        <f>'POSEBNI DIO'!D255</f>
        <v>3318.07</v>
      </c>
      <c r="G22" s="121">
        <f>'POSEBNI DIO'!E255</f>
        <v>1500</v>
      </c>
      <c r="H22" s="121">
        <v>1500</v>
      </c>
      <c r="I22" s="121">
        <f>'POSEBNI DIO'!G255</f>
        <v>1500</v>
      </c>
      <c r="J22" s="121">
        <f>'POSEBNI DIO'!H255</f>
        <v>1500</v>
      </c>
    </row>
    <row r="23" spans="1:12" ht="38.25" x14ac:dyDescent="0.25">
      <c r="A23" s="12"/>
      <c r="B23" s="12">
        <v>67</v>
      </c>
      <c r="C23" s="13"/>
      <c r="D23" s="16" t="s">
        <v>51</v>
      </c>
      <c r="E23" s="121">
        <f>'POSEBNI DIO'!C11+'POSEBNI DIO'!C57+'POSEBNI DIO'!C88+'POSEBNI DIO'!C62+'POSEBNI DIO'!C51</f>
        <v>100988.92000000003</v>
      </c>
      <c r="F23" s="121">
        <f>'POSEBNI DIO'!D11+'POSEBNI DIO'!D57+'POSEBNI DIO'!D88+'POSEBNI DIO'!D62+'POSEBNI DIO'!D51</f>
        <v>92434.2</v>
      </c>
      <c r="G23" s="121">
        <f>'POSEBNI DIO'!E11+'POSEBNI DIO'!E57+'POSEBNI DIO'!E88+'POSEBNI DIO'!E62+'POSEBNI DIO'!E51</f>
        <v>148815.04999999999</v>
      </c>
      <c r="H23" s="121">
        <f>'POSEBNI DIO'!F11+'POSEBNI DIO'!E57+'POSEBNI DIO'!E88+'POSEBNI DIO'!E62+'POSEBNI DIO'!E51</f>
        <v>156336.74</v>
      </c>
      <c r="I23" s="121">
        <f>'POSEBNI DIO'!G10+'POSEBNI DIO'!G51+'POSEBNI DIO'!G57+'POSEBNI DIO'!G62+'POSEBNI DIO'!G75+'POSEBNI DIO'!G88</f>
        <v>148815.04999999999</v>
      </c>
      <c r="J23" s="121">
        <f>'POSEBNI DIO'!H10+'POSEBNI DIO'!H51+'POSEBNI DIO'!H57+'POSEBNI DIO'!H62+'POSEBNI DIO'!H75+'POSEBNI DIO'!H88</f>
        <v>148815.04999999999</v>
      </c>
    </row>
    <row r="24" spans="1:12" x14ac:dyDescent="0.25">
      <c r="A24" s="12"/>
      <c r="B24" s="12"/>
      <c r="C24" s="117"/>
      <c r="D24" s="17" t="s">
        <v>198</v>
      </c>
      <c r="E24" s="121">
        <v>125674.4</v>
      </c>
      <c r="F24" s="121">
        <f t="shared" ref="F24:J24" si="7">F23</f>
        <v>92434.2</v>
      </c>
      <c r="G24" s="121">
        <f t="shared" si="7"/>
        <v>148815.04999999999</v>
      </c>
      <c r="H24" s="121">
        <v>156336.74</v>
      </c>
      <c r="I24" s="121">
        <f t="shared" si="7"/>
        <v>148815.04999999999</v>
      </c>
      <c r="J24" s="121">
        <f t="shared" si="7"/>
        <v>148815.04999999999</v>
      </c>
    </row>
    <row r="25" spans="1:12" ht="15.75" customHeight="1" x14ac:dyDescent="0.25">
      <c r="A25" s="11">
        <v>9</v>
      </c>
      <c r="B25" s="11"/>
      <c r="C25" s="11"/>
      <c r="D25" s="11" t="s">
        <v>201</v>
      </c>
      <c r="E25" s="121">
        <f>E26</f>
        <v>0</v>
      </c>
      <c r="F25" s="121">
        <v>0</v>
      </c>
      <c r="G25" s="121">
        <f>G26</f>
        <v>2000</v>
      </c>
      <c r="H25" s="121">
        <v>2000</v>
      </c>
      <c r="I25" s="121">
        <f>I26</f>
        <v>0</v>
      </c>
      <c r="J25" s="121">
        <f>J26</f>
        <v>0</v>
      </c>
    </row>
    <row r="26" spans="1:12" x14ac:dyDescent="0.25">
      <c r="A26" s="12"/>
      <c r="B26" s="12">
        <v>92</v>
      </c>
      <c r="C26" s="118" t="s">
        <v>197</v>
      </c>
      <c r="D26" s="13" t="s">
        <v>200</v>
      </c>
      <c r="E26" s="121">
        <f>'POSEBNI DIO'!C262</f>
        <v>0</v>
      </c>
      <c r="F26" s="121">
        <f>'POSEBNI DIO'!D262</f>
        <v>1990.84</v>
      </c>
      <c r="G26" s="121">
        <f>'POSEBNI DIO'!E262</f>
        <v>2000</v>
      </c>
      <c r="H26" s="121">
        <v>2000</v>
      </c>
      <c r="I26" s="121">
        <f>'POSEBNI DIO'!G262</f>
        <v>0</v>
      </c>
      <c r="J26" s="121">
        <f>'POSEBNI DIO'!H262</f>
        <v>0</v>
      </c>
    </row>
    <row r="28" spans="1:12" ht="15.75" x14ac:dyDescent="0.25">
      <c r="A28" s="150" t="s">
        <v>21</v>
      </c>
      <c r="B28" s="170"/>
      <c r="C28" s="170"/>
      <c r="D28" s="170"/>
      <c r="E28" s="170"/>
      <c r="F28" s="170"/>
      <c r="G28" s="170"/>
      <c r="H28" s="170"/>
      <c r="I28" s="170"/>
      <c r="J28" s="170"/>
    </row>
    <row r="29" spans="1:12" ht="18" x14ac:dyDescent="0.25">
      <c r="A29" s="4"/>
      <c r="B29" s="4"/>
      <c r="C29" s="4"/>
      <c r="D29" s="4"/>
      <c r="E29" s="4"/>
      <c r="F29" s="4"/>
      <c r="G29" s="4"/>
      <c r="H29" s="27"/>
      <c r="I29" s="5"/>
      <c r="J29" s="5"/>
    </row>
    <row r="30" spans="1:12" ht="25.5" x14ac:dyDescent="0.25">
      <c r="A30" s="23" t="s">
        <v>16</v>
      </c>
      <c r="B30" s="22" t="s">
        <v>17</v>
      </c>
      <c r="C30" s="22" t="s">
        <v>18</v>
      </c>
      <c r="D30" s="22" t="s">
        <v>22</v>
      </c>
      <c r="E30" s="22" t="s">
        <v>12</v>
      </c>
      <c r="F30" s="23" t="s">
        <v>13</v>
      </c>
      <c r="G30" s="23" t="s">
        <v>47</v>
      </c>
      <c r="H30" s="23" t="s">
        <v>217</v>
      </c>
      <c r="I30" s="23" t="s">
        <v>48</v>
      </c>
      <c r="J30" s="23" t="s">
        <v>49</v>
      </c>
    </row>
    <row r="31" spans="1:12" ht="15.75" customHeight="1" x14ac:dyDescent="0.25">
      <c r="A31" s="11">
        <v>3</v>
      </c>
      <c r="B31" s="11"/>
      <c r="C31" s="11"/>
      <c r="D31" s="11" t="s">
        <v>23</v>
      </c>
      <c r="E31" s="121">
        <f>E32+E37+E42+E48</f>
        <v>1591140.33</v>
      </c>
      <c r="F31" s="121">
        <f>F32+F37+F42+F48</f>
        <v>1492894.63</v>
      </c>
      <c r="G31" s="121">
        <f>G32+G37+G42+G48</f>
        <v>1861187.05</v>
      </c>
      <c r="H31" s="121">
        <f>H32+H37+H42+H48</f>
        <v>1882836.05</v>
      </c>
      <c r="I31" s="121">
        <f>I32+I37+I42+I48</f>
        <v>1860187.05</v>
      </c>
      <c r="J31" s="121">
        <f>J32+J37+J42+J48</f>
        <v>1860187.05</v>
      </c>
    </row>
    <row r="32" spans="1:12" s="115" customFormat="1" ht="15.75" customHeight="1" x14ac:dyDescent="0.25">
      <c r="A32" s="11"/>
      <c r="B32" s="11">
        <v>31</v>
      </c>
      <c r="C32" s="11"/>
      <c r="D32" s="11" t="s">
        <v>24</v>
      </c>
      <c r="E32" s="122">
        <f>'POSEBNI DIO'!C64+'POSEBNI DIO'!C98+'POSEBNI DIO'!C141+'POSEBNI DIO'!C169+'POSEBNI DIO'!C194+'POSEBNI DIO'!C212</f>
        <v>1320512.8600000001</v>
      </c>
      <c r="F32" s="122">
        <f>'POSEBNI DIO'!D64+'POSEBNI DIO'!D98+'POSEBNI DIO'!D141+'POSEBNI DIO'!D169+'POSEBNI DIO'!D194+'POSEBNI DIO'!D212</f>
        <v>1154697.5999999999</v>
      </c>
      <c r="G32" s="122">
        <f>'POSEBNI DIO'!E64+'POSEBNI DIO'!E98+'POSEBNI DIO'!E141+'POSEBNI DIO'!E169+'POSEBNI DIO'!E194+'POSEBNI DIO'!E212</f>
        <v>1568350</v>
      </c>
      <c r="H32" s="122">
        <v>1568350</v>
      </c>
      <c r="I32" s="122">
        <f>'POSEBNI DIO'!G64+'POSEBNI DIO'!G98+'POSEBNI DIO'!G141+'POSEBNI DIO'!G169+'POSEBNI DIO'!G194+'POSEBNI DIO'!G212+'POSEBNI DIO'!G77</f>
        <v>1568350</v>
      </c>
      <c r="J32" s="122">
        <f>'POSEBNI DIO'!H64+'POSEBNI DIO'!H98+'POSEBNI DIO'!H141+'POSEBNI DIO'!H169+'POSEBNI DIO'!H194+'POSEBNI DIO'!H212+'POSEBNI DIO'!H77</f>
        <v>1568350</v>
      </c>
    </row>
    <row r="33" spans="1:10" x14ac:dyDescent="0.25">
      <c r="A33" s="12"/>
      <c r="B33" s="12"/>
      <c r="C33" s="118" t="s">
        <v>189</v>
      </c>
      <c r="D33" s="13" t="s">
        <v>20</v>
      </c>
      <c r="E33" s="121">
        <f>'POSEBNI DIO'!C64+'POSEBNI DIO'!C77</f>
        <v>0</v>
      </c>
      <c r="F33" s="121">
        <f>'POSEBNI DIO'!D64+'POSEBNI DIO'!D77</f>
        <v>0</v>
      </c>
      <c r="G33" s="121">
        <f>'POSEBNI DIO'!E64+'POSEBNI DIO'!E77</f>
        <v>53400</v>
      </c>
      <c r="H33" s="121">
        <v>53400</v>
      </c>
      <c r="I33" s="121">
        <f>'POSEBNI DIO'!G64+'POSEBNI DIO'!G77</f>
        <v>53400</v>
      </c>
      <c r="J33" s="121">
        <f>'POSEBNI DIO'!H64+'POSEBNI DIO'!H77</f>
        <v>53400</v>
      </c>
    </row>
    <row r="34" spans="1:10" x14ac:dyDescent="0.25">
      <c r="A34" s="12"/>
      <c r="B34" s="12"/>
      <c r="C34" s="118" t="s">
        <v>186</v>
      </c>
      <c r="D34" s="13" t="s">
        <v>185</v>
      </c>
      <c r="E34" s="121">
        <f>'POSEBNI DIO'!C98</f>
        <v>4852.21</v>
      </c>
      <c r="F34" s="121">
        <f>'POSEBNI DIO'!D98</f>
        <v>6105.25</v>
      </c>
      <c r="G34" s="121">
        <f>'POSEBNI DIO'!E98</f>
        <v>4000</v>
      </c>
      <c r="H34" s="121">
        <v>4000</v>
      </c>
      <c r="I34" s="121">
        <f>'POSEBNI DIO'!G98</f>
        <v>4000</v>
      </c>
      <c r="J34" s="121">
        <f>'POSEBNI DIO'!H98</f>
        <v>4000</v>
      </c>
    </row>
    <row r="35" spans="1:10" x14ac:dyDescent="0.25">
      <c r="A35" s="12"/>
      <c r="B35" s="12"/>
      <c r="C35" s="13" t="s">
        <v>190</v>
      </c>
      <c r="D35" s="13" t="s">
        <v>199</v>
      </c>
      <c r="E35" s="121">
        <f>'POSEBNI DIO'!C169+'POSEBNI DIO'!C194</f>
        <v>29136.880000000001</v>
      </c>
      <c r="F35" s="121">
        <f>'POSEBNI DIO'!D169+'POSEBNI DIO'!D194</f>
        <v>23832.9</v>
      </c>
      <c r="G35" s="121">
        <f>'POSEBNI DIO'!E169+'POSEBNI DIO'!E194</f>
        <v>31300</v>
      </c>
      <c r="H35" s="121">
        <v>31300</v>
      </c>
      <c r="I35" s="121">
        <f>'POSEBNI DIO'!G169+'POSEBNI DIO'!G194</f>
        <v>31300</v>
      </c>
      <c r="J35" s="121">
        <f>'POSEBNI DIO'!H169+'POSEBNI DIO'!H194</f>
        <v>31300</v>
      </c>
    </row>
    <row r="36" spans="1:10" x14ac:dyDescent="0.25">
      <c r="A36" s="12"/>
      <c r="B36" s="12"/>
      <c r="C36" s="13" t="s">
        <v>191</v>
      </c>
      <c r="D36" s="13" t="s">
        <v>187</v>
      </c>
      <c r="E36" s="121">
        <f>'POSEBNI DIO'!C141+'POSEBNI DIO'!C212</f>
        <v>1286523.77</v>
      </c>
      <c r="F36" s="121">
        <f>'POSEBNI DIO'!D141+'POSEBNI DIO'!D212</f>
        <v>1124759.45</v>
      </c>
      <c r="G36" s="121">
        <f>'POSEBNI DIO'!E141+'POSEBNI DIO'!E212</f>
        <v>1479650</v>
      </c>
      <c r="H36" s="121">
        <v>1479650</v>
      </c>
      <c r="I36" s="121">
        <f>'POSEBNI DIO'!G141+'POSEBNI DIO'!G212</f>
        <v>1479650</v>
      </c>
      <c r="J36" s="121">
        <f>'POSEBNI DIO'!H141+'POSEBNI DIO'!H212</f>
        <v>1479650</v>
      </c>
    </row>
    <row r="37" spans="1:10" s="115" customFormat="1" x14ac:dyDescent="0.25">
      <c r="A37" s="30"/>
      <c r="B37" s="30">
        <v>32</v>
      </c>
      <c r="C37" s="120"/>
      <c r="D37" s="30" t="s">
        <v>35</v>
      </c>
      <c r="E37" s="122">
        <f>'POSEBNI DIO'!C14+'POSEBNI DIO'!C44+'POSEBNI DIO'!C53+'POSEBNI DIO'!C59+'POSEBNI DIO'!C71+'POSEBNI DIO'!C84+'POSEBNI DIO'!C101+'POSEBNI DIO'!C134+'POSEBNI DIO'!C149+'POSEBNI DIO'!C172+'POSEBNI DIO'!C189+'POSEBNI DIO'!C202+'POSEBNI DIO'!C220+'POSEBNI DIO'!C226+'POSEBNI DIO'!C275+'POSEBNI DIO'!C281+'POSEBNI DIO'!C288</f>
        <v>215731.93000000005</v>
      </c>
      <c r="F37" s="122">
        <f>'POSEBNI DIO'!D14+'POSEBNI DIO'!D44+'POSEBNI DIO'!D53+'POSEBNI DIO'!D59+'POSEBNI DIO'!D71+'POSEBNI DIO'!D84+'POSEBNI DIO'!D101+'POSEBNI DIO'!D134+'POSEBNI DIO'!D149+'POSEBNI DIO'!D172+'POSEBNI DIO'!D189+'POSEBNI DIO'!D202+'POSEBNI DIO'!D220+'POSEBNI DIO'!D226+'POSEBNI DIO'!D275+'POSEBNI DIO'!D281+'POSEBNI DIO'!D288</f>
        <v>253254.43</v>
      </c>
      <c r="G37" s="122">
        <f>'POSEBNI DIO'!E14+'POSEBNI DIO'!E44+'POSEBNI DIO'!E53+'POSEBNI DIO'!E59+'POSEBNI DIO'!E71+'POSEBNI DIO'!E84+'POSEBNI DIO'!E101+'POSEBNI DIO'!E134+'POSEBNI DIO'!E149+'POSEBNI DIO'!E172+'POSEBNI DIO'!E189+'POSEBNI DIO'!E202+'POSEBNI DIO'!E220+'POSEBNI DIO'!E226+'POSEBNI DIO'!E275+'POSEBNI DIO'!E281+'POSEBNI DIO'!E288</f>
        <v>240011.14</v>
      </c>
      <c r="H37" s="122">
        <f>'POSEBNI DIO'!F10+'POSEBNI DIO'!E44+'POSEBNI DIO'!E53+'POSEBNI DIO'!E59+'POSEBNI DIO'!E71+'POSEBNI DIO'!E84+'POSEBNI DIO'!E101+'POSEBNI DIO'!E134+'POSEBNI DIO'!E149+'POSEBNI DIO'!E172+'POSEBNI DIO'!E189+'POSEBNI DIO'!E202+'POSEBNI DIO'!E220+'POSEBNI DIO'!E226+'POSEBNI DIO'!E275+'POSEBNI DIO'!E281+'POSEBNI DIO'!E288</f>
        <v>261660.14</v>
      </c>
      <c r="I37" s="122">
        <f>'POSEBNI DIO'!G14+'POSEBNI DIO'!G44+'POSEBNI DIO'!G53+'POSEBNI DIO'!G59+'POSEBNI DIO'!G71+'POSEBNI DIO'!G84+'POSEBNI DIO'!G101+'POSEBNI DIO'!G134+'POSEBNI DIO'!G149+'POSEBNI DIO'!G172+'POSEBNI DIO'!G189+'POSEBNI DIO'!G202+'POSEBNI DIO'!G220+'POSEBNI DIO'!G226+'POSEBNI DIO'!G275+'POSEBNI DIO'!G281+'POSEBNI DIO'!G288</f>
        <v>239011.14</v>
      </c>
      <c r="J37" s="122">
        <f>'POSEBNI DIO'!H14+'POSEBNI DIO'!H44+'POSEBNI DIO'!H53+'POSEBNI DIO'!H59+'POSEBNI DIO'!H71+'POSEBNI DIO'!H84+'POSEBNI DIO'!H101+'POSEBNI DIO'!H134+'POSEBNI DIO'!H149+'POSEBNI DIO'!H172+'POSEBNI DIO'!H189+'POSEBNI DIO'!H202+'POSEBNI DIO'!H220+'POSEBNI DIO'!H226+'POSEBNI DIO'!H275+'POSEBNI DIO'!H281+'POSEBNI DIO'!H288</f>
        <v>239011.14</v>
      </c>
    </row>
    <row r="38" spans="1:10" x14ac:dyDescent="0.25">
      <c r="A38" s="12"/>
      <c r="B38" s="12"/>
      <c r="C38" s="118" t="s">
        <v>189</v>
      </c>
      <c r="D38" s="13" t="s">
        <v>20</v>
      </c>
      <c r="E38" s="121">
        <f>'POSEBNI DIO'!C14+'POSEBNI DIO'!C44+'POSEBNI DIO'!C53+'POSEBNI DIO'!C59+'POSEBNI DIO'!C71+'POSEBNI DIO'!C84</f>
        <v>92521.140000000029</v>
      </c>
      <c r="F38" s="121">
        <f>'POSEBNI DIO'!D14+'POSEBNI DIO'!D44+'POSEBNI DIO'!D53+'POSEBNI DIO'!D59+'POSEBNI DIO'!D71+'POSEBNI DIO'!D84</f>
        <v>91637.86</v>
      </c>
      <c r="G38" s="121">
        <f>'POSEBNI DIO'!E14+'POSEBNI DIO'!E44+'POSEBNI DIO'!E53+'POSEBNI DIO'!E59+'POSEBNI DIO'!E71+'POSEBNI DIO'!E84</f>
        <v>90749.14</v>
      </c>
      <c r="H38" s="121">
        <f>'POSEBNI DIO'!F10+'POSEBNI DIO'!E44+'POSEBNI DIO'!E53+'POSEBNI DIO'!E59+'POSEBNI DIO'!E71+'POSEBNI DIO'!E84</f>
        <v>112398.14</v>
      </c>
      <c r="I38" s="121">
        <f>'POSEBNI DIO'!G14+'POSEBNI DIO'!G44+'POSEBNI DIO'!G53+'POSEBNI DIO'!G59+'POSEBNI DIO'!G71+'POSEBNI DIO'!G84</f>
        <v>90749.14</v>
      </c>
      <c r="J38" s="121">
        <f>'POSEBNI DIO'!H14+'POSEBNI DIO'!H44+'POSEBNI DIO'!H53+'POSEBNI DIO'!H59+'POSEBNI DIO'!H71+'POSEBNI DIO'!H84</f>
        <v>90749.14</v>
      </c>
    </row>
    <row r="39" spans="1:10" x14ac:dyDescent="0.25">
      <c r="A39" s="12"/>
      <c r="B39" s="12"/>
      <c r="C39" s="118" t="s">
        <v>186</v>
      </c>
      <c r="D39" s="13" t="s">
        <v>185</v>
      </c>
      <c r="E39" s="121">
        <f>'POSEBNI DIO'!C101+'POSEBNI DIO'!C226</f>
        <v>6303.079999999999</v>
      </c>
      <c r="F39" s="121">
        <f>'POSEBNI DIO'!D101+'POSEBNI DIO'!D226</f>
        <v>18129.929999999997</v>
      </c>
      <c r="G39" s="121">
        <f>'POSEBNI DIO'!E101+'POSEBNI DIO'!E226</f>
        <v>18012</v>
      </c>
      <c r="H39" s="121">
        <v>18012</v>
      </c>
      <c r="I39" s="121">
        <f>'POSEBNI DIO'!G101+'POSEBNI DIO'!G226</f>
        <v>18012</v>
      </c>
      <c r="J39" s="121">
        <f>'POSEBNI DIO'!H101+'POSEBNI DIO'!H226</f>
        <v>18012</v>
      </c>
    </row>
    <row r="40" spans="1:10" x14ac:dyDescent="0.25">
      <c r="A40" s="12"/>
      <c r="B40" s="12"/>
      <c r="C40" s="13" t="s">
        <v>190</v>
      </c>
      <c r="D40" s="13" t="s">
        <v>188</v>
      </c>
      <c r="E40" s="121">
        <f>'POSEBNI DIO'!C134+'POSEBNI DIO'!C172+'POSEBNI DIO'!C202</f>
        <v>75257.67</v>
      </c>
      <c r="F40" s="121">
        <f>'POSEBNI DIO'!D134+'POSEBNI DIO'!D172+'POSEBNI DIO'!D202</f>
        <v>80509.659999999989</v>
      </c>
      <c r="G40" s="121">
        <f>'POSEBNI DIO'!E134+'POSEBNI DIO'!E172+'POSEBNI DIO'!E202</f>
        <v>85450</v>
      </c>
      <c r="H40" s="121">
        <v>85450</v>
      </c>
      <c r="I40" s="121">
        <f>'POSEBNI DIO'!G134+'POSEBNI DIO'!G172+'POSEBNI DIO'!G202</f>
        <v>85450</v>
      </c>
      <c r="J40" s="121">
        <f>'POSEBNI DIO'!H134+'POSEBNI DIO'!H172+'POSEBNI DIO'!H202</f>
        <v>85450</v>
      </c>
    </row>
    <row r="41" spans="1:10" x14ac:dyDescent="0.25">
      <c r="A41" s="12"/>
      <c r="B41" s="12"/>
      <c r="C41" s="13" t="s">
        <v>191</v>
      </c>
      <c r="D41" s="13" t="s">
        <v>187</v>
      </c>
      <c r="E41" s="121">
        <f>'POSEBNI DIO'!C149+'POSEBNI DIO'!C187+'POSEBNI DIO'!C220+'POSEBNI DIO'!C281+'POSEBNI DIO'!C288+'POSEBNI DIO'!C273</f>
        <v>41650.039999999994</v>
      </c>
      <c r="F41" s="121">
        <f>'POSEBNI DIO'!D149+'POSEBNI DIO'!D187+'POSEBNI DIO'!D220+'POSEBNI DIO'!D281+'POSEBNI DIO'!D288+'POSEBNI DIO'!D273</f>
        <v>62976.979999999996</v>
      </c>
      <c r="G41" s="121">
        <f>'POSEBNI DIO'!E149+'POSEBNI DIO'!E187+'POSEBNI DIO'!E220+'POSEBNI DIO'!E281+'POSEBNI DIO'!E288+'POSEBNI DIO'!E273</f>
        <v>45800</v>
      </c>
      <c r="H41" s="121">
        <v>45800</v>
      </c>
      <c r="I41" s="121">
        <f>'POSEBNI DIO'!G149+'POSEBNI DIO'!G187+'POSEBNI DIO'!G220+'POSEBNI DIO'!G281+'POSEBNI DIO'!G288+'POSEBNI DIO'!G273</f>
        <v>44800</v>
      </c>
      <c r="J41" s="121">
        <f>'POSEBNI DIO'!H149+'POSEBNI DIO'!H187+'POSEBNI DIO'!H220+'POSEBNI DIO'!H281+'POSEBNI DIO'!H288+'POSEBNI DIO'!H273</f>
        <v>44800</v>
      </c>
    </row>
    <row r="42" spans="1:10" s="115" customFormat="1" x14ac:dyDescent="0.25">
      <c r="A42" s="30"/>
      <c r="B42" s="30">
        <v>34</v>
      </c>
      <c r="C42" s="120"/>
      <c r="D42" s="120" t="s">
        <v>122</v>
      </c>
      <c r="E42" s="122">
        <f>'POSEBNI DIO'!C39+'POSEBNI DIO'!C129</f>
        <v>931.05000000000007</v>
      </c>
      <c r="F42" s="122">
        <f>'POSEBNI DIO'!D39+'POSEBNI DIO'!D129</f>
        <v>1327.23</v>
      </c>
      <c r="G42" s="122">
        <f>'POSEBNI DIO'!E39+'POSEBNI DIO'!E129</f>
        <v>1525.91</v>
      </c>
      <c r="H42" s="122">
        <v>1525.91</v>
      </c>
      <c r="I42" s="122">
        <f>'POSEBNI DIO'!G39+'POSEBNI DIO'!G129</f>
        <v>1525.91</v>
      </c>
      <c r="J42" s="122">
        <f>'POSEBNI DIO'!H39+'POSEBNI DIO'!H129</f>
        <v>1525.91</v>
      </c>
    </row>
    <row r="43" spans="1:10" x14ac:dyDescent="0.25">
      <c r="A43" s="12"/>
      <c r="B43" s="12"/>
      <c r="C43" s="118" t="s">
        <v>189</v>
      </c>
      <c r="D43" s="13" t="s">
        <v>20</v>
      </c>
      <c r="E43" s="121">
        <f>'POSEBNI DIO'!C39</f>
        <v>796.34</v>
      </c>
      <c r="F43" s="121">
        <f>'POSEBNI DIO'!D39</f>
        <v>796.34</v>
      </c>
      <c r="G43" s="121">
        <f>'POSEBNI DIO'!E39</f>
        <v>1365.91</v>
      </c>
      <c r="H43" s="121">
        <v>1365.91</v>
      </c>
      <c r="I43" s="121">
        <f>'POSEBNI DIO'!G39</f>
        <v>1365.91</v>
      </c>
      <c r="J43" s="121">
        <f>'POSEBNI DIO'!H39</f>
        <v>1365.91</v>
      </c>
    </row>
    <row r="44" spans="1:10" x14ac:dyDescent="0.25">
      <c r="A44" s="12"/>
      <c r="B44" s="12"/>
      <c r="C44" s="118" t="s">
        <v>186</v>
      </c>
      <c r="D44" s="13" t="s">
        <v>185</v>
      </c>
      <c r="E44" s="121">
        <f>E42-E43</f>
        <v>134.71000000000004</v>
      </c>
      <c r="F44" s="121">
        <f t="shared" ref="F44:J44" si="8">F42-F43</f>
        <v>530.89</v>
      </c>
      <c r="G44" s="121">
        <f t="shared" si="8"/>
        <v>160</v>
      </c>
      <c r="H44" s="121">
        <v>160</v>
      </c>
      <c r="I44" s="121">
        <f t="shared" si="8"/>
        <v>160</v>
      </c>
      <c r="J44" s="121">
        <f t="shared" si="8"/>
        <v>160</v>
      </c>
    </row>
    <row r="45" spans="1:10" x14ac:dyDescent="0.25">
      <c r="A45" s="12"/>
      <c r="B45" s="12"/>
      <c r="C45" s="13" t="s">
        <v>190</v>
      </c>
      <c r="D45" s="13" t="s">
        <v>188</v>
      </c>
      <c r="E45" s="121"/>
      <c r="F45" s="121"/>
      <c r="G45" s="121"/>
      <c r="H45" s="121"/>
      <c r="I45" s="121"/>
      <c r="J45" s="121"/>
    </row>
    <row r="46" spans="1:10" x14ac:dyDescent="0.25">
      <c r="A46" s="12"/>
      <c r="B46" s="12"/>
      <c r="C46" s="13" t="s">
        <v>191</v>
      </c>
      <c r="D46" s="13" t="s">
        <v>187</v>
      </c>
      <c r="E46" s="121"/>
      <c r="F46" s="121"/>
      <c r="G46" s="121"/>
      <c r="H46" s="121"/>
      <c r="I46" s="121"/>
      <c r="J46" s="121"/>
    </row>
    <row r="47" spans="1:10" x14ac:dyDescent="0.25">
      <c r="A47" s="12"/>
      <c r="B47" s="12"/>
      <c r="C47" s="13"/>
      <c r="D47" s="13"/>
      <c r="E47" s="121"/>
      <c r="F47" s="121"/>
      <c r="G47" s="121"/>
      <c r="H47" s="121"/>
      <c r="I47" s="121"/>
      <c r="J47" s="121"/>
    </row>
    <row r="48" spans="1:10" s="115" customFormat="1" x14ac:dyDescent="0.25">
      <c r="A48" s="30"/>
      <c r="B48" s="30">
        <v>37</v>
      </c>
      <c r="C48" s="120"/>
      <c r="D48" s="120" t="s">
        <v>184</v>
      </c>
      <c r="E48" s="122">
        <f>'POSEBNI DIO'!C91+'POSEBNI DIO'!C158</f>
        <v>53964.490000000005</v>
      </c>
      <c r="F48" s="122">
        <f>'POSEBNI DIO'!D91+'POSEBNI DIO'!D158</f>
        <v>83615.37</v>
      </c>
      <c r="G48" s="122">
        <f>'POSEBNI DIO'!E91+'POSEBNI DIO'!E158</f>
        <v>51300</v>
      </c>
      <c r="H48" s="122">
        <v>51300</v>
      </c>
      <c r="I48" s="122">
        <f>'POSEBNI DIO'!G91+'POSEBNI DIO'!G158</f>
        <v>51300</v>
      </c>
      <c r="J48" s="122">
        <f>'POSEBNI DIO'!H91+'POSEBNI DIO'!H158</f>
        <v>51300</v>
      </c>
    </row>
    <row r="49" spans="1:13" x14ac:dyDescent="0.25">
      <c r="A49" s="12"/>
      <c r="B49" s="12"/>
      <c r="C49" s="118" t="s">
        <v>189</v>
      </c>
      <c r="D49" s="13" t="s">
        <v>20</v>
      </c>
      <c r="E49" s="121">
        <f>'POSEBNI DIO'!C91</f>
        <v>7671.44</v>
      </c>
      <c r="F49" s="121">
        <f>'POSEBNI DIO'!D91</f>
        <v>0</v>
      </c>
      <c r="G49" s="121">
        <f>'POSEBNI DIO'!E91</f>
        <v>3300</v>
      </c>
      <c r="H49" s="121">
        <v>3300</v>
      </c>
      <c r="I49" s="121">
        <f>'POSEBNI DIO'!G91</f>
        <v>3300</v>
      </c>
      <c r="J49" s="121">
        <f>'POSEBNI DIO'!H91</f>
        <v>3300</v>
      </c>
    </row>
    <row r="50" spans="1:13" x14ac:dyDescent="0.25">
      <c r="A50" s="12"/>
      <c r="B50" s="12"/>
      <c r="C50" s="118" t="s">
        <v>186</v>
      </c>
      <c r="D50" s="13" t="s">
        <v>185</v>
      </c>
      <c r="E50" s="121"/>
      <c r="F50" s="119"/>
      <c r="G50" s="119"/>
      <c r="H50" s="119"/>
      <c r="I50" s="119"/>
      <c r="J50" s="119"/>
    </row>
    <row r="51" spans="1:13" x14ac:dyDescent="0.25">
      <c r="A51" s="12"/>
      <c r="B51" s="12"/>
      <c r="C51" s="13" t="s">
        <v>190</v>
      </c>
      <c r="D51" s="13" t="s">
        <v>188</v>
      </c>
      <c r="E51" s="121"/>
      <c r="F51" s="121"/>
      <c r="G51" s="121"/>
      <c r="H51" s="121"/>
      <c r="I51" s="121"/>
      <c r="J51" s="121"/>
    </row>
    <row r="52" spans="1:13" x14ac:dyDescent="0.25">
      <c r="A52" s="12"/>
      <c r="B52" s="12"/>
      <c r="C52" s="13" t="s">
        <v>191</v>
      </c>
      <c r="D52" s="13" t="s">
        <v>187</v>
      </c>
      <c r="E52" s="121">
        <f>'POSEBNI DIO'!C159</f>
        <v>46293.05</v>
      </c>
      <c r="F52" s="121">
        <f>'POSEBNI DIO'!D159</f>
        <v>83615.37</v>
      </c>
      <c r="G52" s="121">
        <f>'POSEBNI DIO'!E159</f>
        <v>48000</v>
      </c>
      <c r="H52" s="121">
        <v>48000</v>
      </c>
      <c r="I52" s="121">
        <f>'POSEBNI DIO'!G159</f>
        <v>48000</v>
      </c>
      <c r="J52" s="121">
        <f>'POSEBNI DIO'!H159</f>
        <v>48000</v>
      </c>
    </row>
    <row r="53" spans="1:13" ht="25.5" x14ac:dyDescent="0.25">
      <c r="A53" s="14">
        <v>4</v>
      </c>
      <c r="B53" s="15"/>
      <c r="C53" s="15"/>
      <c r="D53" s="28" t="s">
        <v>25</v>
      </c>
      <c r="E53" s="121"/>
      <c r="F53" s="119"/>
      <c r="G53" s="119"/>
      <c r="H53" s="119"/>
      <c r="I53" s="119"/>
      <c r="J53" s="119"/>
    </row>
    <row r="54" spans="1:13" s="115" customFormat="1" ht="38.25" x14ac:dyDescent="0.25">
      <c r="A54" s="11"/>
      <c r="B54" s="11">
        <v>42</v>
      </c>
      <c r="C54" s="11"/>
      <c r="D54" s="28" t="s">
        <v>26</v>
      </c>
      <c r="E54" s="122">
        <f>'POSEBNI DIO'!C162+'POSEBNI DIO'!C237+'POSEBNI DIO'!C247+'POSEBNI DIO'!C256+'POSEBNI DIO'!C263+'POSEBNI DIO'!C268</f>
        <v>49636.290000000008</v>
      </c>
      <c r="F54" s="122">
        <f>'POSEBNI DIO'!D162+'POSEBNI DIO'!D237+'POSEBNI DIO'!D247+'POSEBNI DIO'!D256+'POSEBNI DIO'!D263+'POSEBNI DIO'!D268</f>
        <v>16855.810000000001</v>
      </c>
      <c r="G54" s="122">
        <f>'POSEBNI DIO'!E162+'POSEBNI DIO'!E237+'POSEBNI DIO'!E247+'POSEBNI DIO'!E256+'POSEBNI DIO'!E263+'POSEBNI DIO'!E268</f>
        <v>55600</v>
      </c>
      <c r="H54" s="122">
        <v>55600</v>
      </c>
      <c r="I54" s="122">
        <f>'POSEBNI DIO'!G162+'POSEBNI DIO'!G237+'POSEBNI DIO'!G247+'POSEBNI DIO'!G256+'POSEBNI DIO'!G263+'POSEBNI DIO'!G268</f>
        <v>53600</v>
      </c>
      <c r="J54" s="122">
        <f>'POSEBNI DIO'!H162+'POSEBNI DIO'!H237+'POSEBNI DIO'!H247+'POSEBNI DIO'!H256+'POSEBNI DIO'!H263+'POSEBNI DIO'!H268</f>
        <v>53600</v>
      </c>
    </row>
    <row r="55" spans="1:13" x14ac:dyDescent="0.25">
      <c r="A55" s="12"/>
      <c r="B55" s="12"/>
      <c r="C55" s="118" t="s">
        <v>189</v>
      </c>
      <c r="D55" s="13" t="s">
        <v>20</v>
      </c>
      <c r="E55" s="121"/>
      <c r="F55" s="119"/>
      <c r="G55" s="119"/>
      <c r="H55" s="119"/>
      <c r="I55" s="119"/>
      <c r="J55" s="119"/>
    </row>
    <row r="56" spans="1:13" x14ac:dyDescent="0.25">
      <c r="A56" s="12"/>
      <c r="B56" s="12"/>
      <c r="C56" s="118" t="s">
        <v>186</v>
      </c>
      <c r="D56" s="13" t="s">
        <v>185</v>
      </c>
      <c r="E56" s="121">
        <f>'POSEBNI DIO'!C238+'POSEBNI DIO'!C264</f>
        <v>5804.1399999999994</v>
      </c>
      <c r="F56" s="121">
        <f>'POSEBNI DIO'!D238+'POSEBNI DIO'!D264</f>
        <v>10883.28</v>
      </c>
      <c r="G56" s="121">
        <f>'POSEBNI DIO'!E238+'POSEBNI DIO'!E264</f>
        <v>4000</v>
      </c>
      <c r="H56" s="121">
        <v>4000</v>
      </c>
      <c r="I56" s="121">
        <f>'POSEBNI DIO'!G238+'POSEBNI DIO'!G264</f>
        <v>2000</v>
      </c>
      <c r="J56" s="121">
        <f>'POSEBNI DIO'!H238+'POSEBNI DIO'!H264</f>
        <v>2000</v>
      </c>
      <c r="M56">
        <f>M112</f>
        <v>0</v>
      </c>
    </row>
    <row r="57" spans="1:13" x14ac:dyDescent="0.25">
      <c r="A57" s="12"/>
      <c r="B57" s="12"/>
      <c r="C57" s="13" t="s">
        <v>190</v>
      </c>
      <c r="D57" s="13" t="s">
        <v>188</v>
      </c>
      <c r="E57" s="121">
        <f>'POSEBNI DIO'!C248</f>
        <v>536.12</v>
      </c>
      <c r="F57" s="121">
        <f>'POSEBNI DIO'!D248</f>
        <v>2654.46</v>
      </c>
      <c r="G57" s="121">
        <f>'POSEBNI DIO'!E248</f>
        <v>6100</v>
      </c>
      <c r="H57" s="121">
        <v>6100</v>
      </c>
      <c r="I57" s="121">
        <f>'POSEBNI DIO'!G248</f>
        <v>6100</v>
      </c>
      <c r="J57" s="121">
        <f>'POSEBNI DIO'!H248</f>
        <v>6100</v>
      </c>
    </row>
    <row r="58" spans="1:13" x14ac:dyDescent="0.25">
      <c r="A58" s="12"/>
      <c r="B58" s="12"/>
      <c r="C58" s="13" t="s">
        <v>191</v>
      </c>
      <c r="D58" s="13" t="s">
        <v>187</v>
      </c>
      <c r="E58" s="121">
        <f>'POSEBNI DIO'!C163+'POSEBNI DIO'!C269</f>
        <v>43296.030000000006</v>
      </c>
      <c r="F58" s="121">
        <f>'POSEBNI DIO'!D163+'POSEBNI DIO'!D269</f>
        <v>0</v>
      </c>
      <c r="G58" s="121">
        <f>'POSEBNI DIO'!E163+'POSEBNI DIO'!E269</f>
        <v>44000</v>
      </c>
      <c r="H58" s="121">
        <v>44000</v>
      </c>
      <c r="I58" s="121">
        <f>'POSEBNI DIO'!G163+'POSEBNI DIO'!G269</f>
        <v>44000</v>
      </c>
      <c r="J58" s="121">
        <f>'POSEBNI DIO'!H163+'POSEBNI DIO'!H269</f>
        <v>44000</v>
      </c>
    </row>
    <row r="59" spans="1:13" x14ac:dyDescent="0.25">
      <c r="A59" s="12"/>
      <c r="B59" s="12"/>
      <c r="C59" s="118" t="s">
        <v>195</v>
      </c>
      <c r="D59" s="13" t="s">
        <v>196</v>
      </c>
      <c r="E59" s="121">
        <f>'POSEBNI DIO'!C257</f>
        <v>0</v>
      </c>
      <c r="F59" s="121">
        <f>'POSEBNI DIO'!D257</f>
        <v>3318.07</v>
      </c>
      <c r="G59" s="121">
        <f>'POSEBNI DIO'!E257</f>
        <v>1500</v>
      </c>
      <c r="H59" s="121">
        <v>1500</v>
      </c>
      <c r="I59" s="121">
        <f>'POSEBNI DIO'!G257</f>
        <v>1500</v>
      </c>
      <c r="J59" s="121">
        <f>'POSEBNI DIO'!H257</f>
        <v>1500</v>
      </c>
    </row>
    <row r="62" spans="1:13" x14ac:dyDescent="0.25">
      <c r="H62" s="138">
        <f>H31+H54</f>
        <v>1938436.05</v>
      </c>
    </row>
  </sheetData>
  <mergeCells count="5">
    <mergeCell ref="A7:J7"/>
    <mergeCell ref="A28:J28"/>
    <mergeCell ref="A1:J1"/>
    <mergeCell ref="A3:J3"/>
    <mergeCell ref="A5:J5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workbookViewId="0">
      <selection activeCell="E31" sqref="E31"/>
    </sheetView>
  </sheetViews>
  <sheetFormatPr defaultRowHeight="15" x14ac:dyDescent="0.25"/>
  <cols>
    <col min="1" max="1" width="37.7109375" customWidth="1"/>
    <col min="2" max="7" width="25.28515625" customWidth="1"/>
  </cols>
  <sheetData>
    <row r="1" spans="1:7" ht="42" customHeight="1" x14ac:dyDescent="0.25">
      <c r="A1" s="150" t="s">
        <v>173</v>
      </c>
      <c r="B1" s="150"/>
      <c r="C1" s="150"/>
      <c r="D1" s="150"/>
      <c r="E1" s="150"/>
      <c r="F1" s="150"/>
      <c r="G1" s="150"/>
    </row>
    <row r="2" spans="1:7" ht="18" customHeight="1" x14ac:dyDescent="0.25">
      <c r="A2" s="4"/>
      <c r="B2" s="4"/>
      <c r="C2" s="4"/>
      <c r="D2" s="4"/>
      <c r="E2" s="27"/>
      <c r="F2" s="4"/>
      <c r="G2" s="4"/>
    </row>
    <row r="3" spans="1:7" ht="15.75" x14ac:dyDescent="0.25">
      <c r="A3" s="150" t="s">
        <v>34</v>
      </c>
      <c r="B3" s="150"/>
      <c r="C3" s="150"/>
      <c r="D3" s="150"/>
      <c r="E3" s="150"/>
      <c r="F3" s="152"/>
      <c r="G3" s="152"/>
    </row>
    <row r="4" spans="1:7" ht="18" x14ac:dyDescent="0.25">
      <c r="A4" s="4"/>
      <c r="B4" s="4"/>
      <c r="C4" s="4"/>
      <c r="D4" s="4"/>
      <c r="E4" s="27"/>
      <c r="F4" s="5"/>
      <c r="G4" s="5"/>
    </row>
    <row r="5" spans="1:7" ht="18" customHeight="1" x14ac:dyDescent="0.25">
      <c r="A5" s="150" t="s">
        <v>15</v>
      </c>
      <c r="B5" s="151"/>
      <c r="C5" s="151"/>
      <c r="D5" s="151"/>
      <c r="E5" s="151"/>
      <c r="F5" s="151"/>
      <c r="G5" s="151"/>
    </row>
    <row r="6" spans="1:7" ht="18" x14ac:dyDescent="0.25">
      <c r="A6" s="4"/>
      <c r="B6" s="4"/>
      <c r="C6" s="4"/>
      <c r="D6" s="4"/>
      <c r="E6" s="27"/>
      <c r="F6" s="5"/>
      <c r="G6" s="5"/>
    </row>
    <row r="7" spans="1:7" ht="15.75" x14ac:dyDescent="0.25">
      <c r="A7" s="150" t="s">
        <v>27</v>
      </c>
      <c r="B7" s="170"/>
      <c r="C7" s="170"/>
      <c r="D7" s="170"/>
      <c r="E7" s="170"/>
      <c r="F7" s="170"/>
      <c r="G7" s="170"/>
    </row>
    <row r="8" spans="1:7" ht="18" x14ac:dyDescent="0.25">
      <c r="A8" s="4"/>
      <c r="B8" s="4"/>
      <c r="C8" s="4"/>
      <c r="D8" s="4"/>
      <c r="E8" s="27"/>
      <c r="F8" s="5"/>
      <c r="G8" s="5"/>
    </row>
    <row r="9" spans="1:7" ht="25.5" x14ac:dyDescent="0.25">
      <c r="A9" s="23" t="s">
        <v>28</v>
      </c>
      <c r="B9" s="22" t="s">
        <v>12</v>
      </c>
      <c r="C9" s="23" t="s">
        <v>13</v>
      </c>
      <c r="D9" s="23" t="s">
        <v>47</v>
      </c>
      <c r="E9" s="23" t="s">
        <v>220</v>
      </c>
      <c r="F9" s="23" t="s">
        <v>48</v>
      </c>
      <c r="G9" s="23" t="s">
        <v>49</v>
      </c>
    </row>
    <row r="10" spans="1:7" ht="15.75" customHeight="1" x14ac:dyDescent="0.25">
      <c r="A10" s="11" t="s">
        <v>29</v>
      </c>
      <c r="B10" s="121">
        <f>B11</f>
        <v>1681020.03</v>
      </c>
      <c r="C10" s="121">
        <f t="shared" ref="C10:G10" si="0">C11</f>
        <v>1509750.44</v>
      </c>
      <c r="D10" s="121">
        <f t="shared" si="0"/>
        <v>1916787.05</v>
      </c>
      <c r="E10" s="121">
        <f t="shared" si="0"/>
        <v>1929548.45</v>
      </c>
      <c r="F10" s="121">
        <f t="shared" si="0"/>
        <v>1913787.05</v>
      </c>
      <c r="G10" s="121">
        <f t="shared" si="0"/>
        <v>1913787.05</v>
      </c>
    </row>
    <row r="11" spans="1:7" ht="15.75" customHeight="1" x14ac:dyDescent="0.25">
      <c r="A11" s="11" t="s">
        <v>179</v>
      </c>
      <c r="B11" s="121">
        <f t="shared" ref="B11:G11" si="1">B12+B13+B14</f>
        <v>1681020.03</v>
      </c>
      <c r="C11" s="121">
        <f t="shared" si="1"/>
        <v>1509750.44</v>
      </c>
      <c r="D11" s="121">
        <f>D12+D13+D14</f>
        <v>1916787.05</v>
      </c>
      <c r="E11" s="121">
        <f>E12+E13+E14</f>
        <v>1929548.45</v>
      </c>
      <c r="F11" s="121">
        <f>F12+F13+F14</f>
        <v>1913787.05</v>
      </c>
      <c r="G11" s="121">
        <f t="shared" si="1"/>
        <v>1913787.05</v>
      </c>
    </row>
    <row r="12" spans="1:7" ht="25.5" x14ac:dyDescent="0.25">
      <c r="A12" s="17" t="s">
        <v>181</v>
      </c>
      <c r="B12" s="121">
        <f>'POSEBNI DIO'!C12+'POSEBNI DIO'!C42+'POSEBNI DIO'!C139+'POSEBNI DIO'!C186+'POSEBNI DIO'!C192+'POSEBNI DIO'!C210+'POSEBNI DIO'!C236+'POSEBNI DIO'!C246</f>
        <v>1452939.64</v>
      </c>
      <c r="C12" s="121">
        <f>'POSEBNI DIO'!D12+'POSEBNI DIO'!D42+'POSEBNI DIO'!D139+'POSEBNI DIO'!D186+'POSEBNI DIO'!D192+'POSEBNI DIO'!D210+'POSEBNI DIO'!D236+'POSEBNI DIO'!D246</f>
        <v>1313960.95</v>
      </c>
      <c r="D12" s="121">
        <f>'POSEBNI DIO'!E12+'POSEBNI DIO'!E42+'POSEBNI DIO'!E139+'POSEBNI DIO'!E186+'POSEBNI DIO'!E192+'POSEBNI DIO'!E210+'POSEBNI DIO'!E236+'POSEBNI DIO'!E246</f>
        <v>1646239.31</v>
      </c>
      <c r="E12" s="121">
        <f>'POSEBNI DIO'!E10+'POSEBNI DIO'!E42+'POSEBNI DIO'!E139+'POSEBNI DIO'!E186+'POSEBNI DIO'!E192+'POSEBNI DIO'!E210+'POSEBNI DIO'!E236+'POSEBNI DIO'!E246</f>
        <v>1659000.71</v>
      </c>
      <c r="F12" s="121">
        <f>'POSEBNI DIO'!G12+'POSEBNI DIO'!G42+'POSEBNI DIO'!G139+'POSEBNI DIO'!G186+'POSEBNI DIO'!G192+'POSEBNI DIO'!G210+'POSEBNI DIO'!G236+'POSEBNI DIO'!G246</f>
        <v>1646239.31</v>
      </c>
      <c r="G12" s="121">
        <f>'POSEBNI DIO'!H12+'POSEBNI DIO'!H42+'POSEBNI DIO'!H139+'POSEBNI DIO'!H186+'POSEBNI DIO'!H192+'POSEBNI DIO'!H210+'POSEBNI DIO'!H236+'POSEBNI DIO'!H246</f>
        <v>1646239.31</v>
      </c>
    </row>
    <row r="13" spans="1:7" x14ac:dyDescent="0.25">
      <c r="A13" s="16" t="s">
        <v>180</v>
      </c>
      <c r="B13" s="121">
        <f>'POSEBNI DIO'!C132+'POSEBNI DIO'!C267+'POSEBNI DIO'!C272+'POSEBNI DIO'!C156+'POSEBNI DIO'!C255</f>
        <v>140405.81</v>
      </c>
      <c r="C13" s="121">
        <f>'POSEBNI DIO'!D132+'POSEBNI DIO'!D267+'POSEBNI DIO'!D272+'POSEBNI DIO'!D156+'POSEBNI DIO'!D255</f>
        <v>101798.39999999999</v>
      </c>
      <c r="D13" s="121">
        <f>'POSEBNI DIO'!E132+'POSEBNI DIO'!E267+'POSEBNI DIO'!E272+'POSEBNI DIO'!E156+'POSEBNI DIO'!E255+'POSEBNI DIO'!E278</f>
        <v>105200</v>
      </c>
      <c r="E13" s="121">
        <f>'POSEBNI DIO'!E132+'POSEBNI DIO'!E267+'POSEBNI DIO'!E272+'POSEBNI DIO'!E156+'POSEBNI DIO'!E255+'POSEBNI DIO'!E278</f>
        <v>105200</v>
      </c>
      <c r="F13" s="121">
        <f>'POSEBNI DIO'!G132+'POSEBNI DIO'!G267+'POSEBNI DIO'!G272+'POSEBNI DIO'!G156+'POSEBNI DIO'!G255</f>
        <v>104200</v>
      </c>
      <c r="G13" s="121">
        <f>'POSEBNI DIO'!H132+'POSEBNI DIO'!H267+'POSEBNI DIO'!H272+'POSEBNI DIO'!H156+'POSEBNI DIO'!H255</f>
        <v>104200</v>
      </c>
    </row>
    <row r="14" spans="1:7" ht="25.5" x14ac:dyDescent="0.25">
      <c r="A14" s="18" t="s">
        <v>182</v>
      </c>
      <c r="B14" s="121">
        <f>'POSEBNI DIO'!C96+'POSEBNI DIO'!C287+'POSEBNI DIO'!C224+'POSEBNI DIO'!C75+'POSEBNI DIO'!C62+'POSEBNI DIO'!C57+'POSEBNI DIO'!C51+'POSEBNI DIO'!C88+'POSEBNI DIO'!C167+'POSEBNI DIO'!C262</f>
        <v>87674.579999999987</v>
      </c>
      <c r="C14" s="121">
        <f>'POSEBNI DIO'!D96+'POSEBNI DIO'!D287+'POSEBNI DIO'!D224+'POSEBNI DIO'!D75+'POSEBNI DIO'!D62+'POSEBNI DIO'!D57+'POSEBNI DIO'!D51+'POSEBNI DIO'!D88+'POSEBNI DIO'!D167+'POSEBNI DIO'!D262</f>
        <v>93991.089999999982</v>
      </c>
      <c r="D14" s="121">
        <f>'POSEBNI DIO'!E96+'POSEBNI DIO'!E287+'POSEBNI DIO'!E224+'POSEBNI DIO'!E75+'POSEBNI DIO'!E62+'POSEBNI DIO'!E57+'POSEBNI DIO'!E51+'POSEBNI DIO'!E88+'POSEBNI DIO'!E167+'POSEBNI DIO'!E262</f>
        <v>165347.74</v>
      </c>
      <c r="E14" s="121">
        <f>'POSEBNI DIO'!E96+'POSEBNI DIO'!E287+'POSEBNI DIO'!E224+'POSEBNI DIO'!E75+'POSEBNI DIO'!E62+'POSEBNI DIO'!E57+'POSEBNI DIO'!E51+'POSEBNI DIO'!E88+'POSEBNI DIO'!E167+'POSEBNI DIO'!E262</f>
        <v>165347.74</v>
      </c>
      <c r="F14" s="121">
        <f>'POSEBNI DIO'!G96+'POSEBNI DIO'!G287+'POSEBNI DIO'!G224+'POSEBNI DIO'!G75+'POSEBNI DIO'!G62+'POSEBNI DIO'!G57+'POSEBNI DIO'!G51+'POSEBNI DIO'!G88+'POSEBNI DIO'!G167+'POSEBNI DIO'!G262</f>
        <v>163347.74</v>
      </c>
      <c r="G14" s="121">
        <f>'POSEBNI DIO'!H96+'POSEBNI DIO'!H287+'POSEBNI DIO'!H224+'POSEBNI DIO'!H75+'POSEBNI DIO'!H62+'POSEBNI DIO'!H57+'POSEBNI DIO'!H51+'POSEBNI DIO'!H88+'POSEBNI DIO'!H167+'POSEBNI DIO'!H262</f>
        <v>163347.74</v>
      </c>
    </row>
  </sheetData>
  <mergeCells count="4">
    <mergeCell ref="A1:G1"/>
    <mergeCell ref="A3:G3"/>
    <mergeCell ref="A5:G5"/>
    <mergeCell ref="A7:G7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workbookViewId="0">
      <selection activeCell="E22" sqref="E2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42" customHeight="1" x14ac:dyDescent="0.25">
      <c r="A1" s="150" t="s">
        <v>52</v>
      </c>
      <c r="B1" s="150"/>
      <c r="C1" s="150"/>
      <c r="D1" s="150"/>
      <c r="E1" s="150"/>
      <c r="F1" s="150"/>
      <c r="G1" s="150"/>
      <c r="H1" s="150"/>
      <c r="I1" s="150"/>
    </row>
    <row r="2" spans="1:9" ht="18" customHeight="1" x14ac:dyDescent="0.25">
      <c r="A2" s="4"/>
      <c r="B2" s="4"/>
      <c r="C2" s="4"/>
      <c r="D2" s="4"/>
      <c r="E2" s="4"/>
      <c r="F2" s="4"/>
      <c r="G2" s="4"/>
      <c r="H2" s="4"/>
      <c r="I2" s="4"/>
    </row>
    <row r="3" spans="1:9" ht="15.75" x14ac:dyDescent="0.25">
      <c r="A3" s="150" t="s">
        <v>34</v>
      </c>
      <c r="B3" s="150"/>
      <c r="C3" s="150"/>
      <c r="D3" s="150"/>
      <c r="E3" s="150"/>
      <c r="F3" s="150"/>
      <c r="G3" s="150"/>
      <c r="H3" s="152"/>
      <c r="I3" s="152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18" customHeight="1" x14ac:dyDescent="0.25">
      <c r="A5" s="150" t="s">
        <v>30</v>
      </c>
      <c r="B5" s="151"/>
      <c r="C5" s="151"/>
      <c r="D5" s="151"/>
      <c r="E5" s="151"/>
      <c r="F5" s="151"/>
      <c r="G5" s="151"/>
      <c r="H5" s="151"/>
      <c r="I5" s="151"/>
    </row>
    <row r="6" spans="1:9" ht="18" x14ac:dyDescent="0.25">
      <c r="A6" s="4"/>
      <c r="B6" s="4"/>
      <c r="C6" s="4"/>
      <c r="D6" s="4"/>
      <c r="E6" s="4"/>
      <c r="F6" s="4"/>
      <c r="G6" s="4"/>
      <c r="H6" s="5"/>
      <c r="I6" s="5"/>
    </row>
    <row r="7" spans="1:9" ht="25.5" x14ac:dyDescent="0.25">
      <c r="A7" s="23" t="s">
        <v>16</v>
      </c>
      <c r="B7" s="22" t="s">
        <v>17</v>
      </c>
      <c r="C7" s="22" t="s">
        <v>18</v>
      </c>
      <c r="D7" s="22" t="s">
        <v>56</v>
      </c>
      <c r="E7" s="22" t="s">
        <v>12</v>
      </c>
      <c r="F7" s="23" t="s">
        <v>13</v>
      </c>
      <c r="G7" s="23" t="s">
        <v>47</v>
      </c>
      <c r="H7" s="23" t="s">
        <v>48</v>
      </c>
      <c r="I7" s="23" t="s">
        <v>49</v>
      </c>
    </row>
    <row r="8" spans="1:9" ht="25.5" x14ac:dyDescent="0.25">
      <c r="A8" s="11">
        <v>8</v>
      </c>
      <c r="B8" s="11"/>
      <c r="C8" s="11"/>
      <c r="D8" s="11" t="s">
        <v>31</v>
      </c>
      <c r="E8" s="8"/>
      <c r="F8" s="9"/>
      <c r="G8" s="9"/>
      <c r="H8" s="9"/>
      <c r="I8" s="9"/>
    </row>
    <row r="9" spans="1:9" x14ac:dyDescent="0.25">
      <c r="A9" s="11"/>
      <c r="B9" s="16">
        <v>84</v>
      </c>
      <c r="C9" s="16"/>
      <c r="D9" s="16" t="s">
        <v>36</v>
      </c>
      <c r="E9" s="8"/>
      <c r="F9" s="9"/>
      <c r="G9" s="9"/>
      <c r="H9" s="9"/>
      <c r="I9" s="9"/>
    </row>
    <row r="10" spans="1:9" ht="25.5" x14ac:dyDescent="0.25">
      <c r="A10" s="12"/>
      <c r="B10" s="12"/>
      <c r="C10" s="13">
        <v>81</v>
      </c>
      <c r="D10" s="17" t="s">
        <v>37</v>
      </c>
      <c r="E10" s="8"/>
      <c r="F10" s="9"/>
      <c r="G10" s="9"/>
      <c r="H10" s="9"/>
      <c r="I10" s="9"/>
    </row>
    <row r="11" spans="1:9" ht="25.5" x14ac:dyDescent="0.25">
      <c r="A11" s="14">
        <v>5</v>
      </c>
      <c r="B11" s="15"/>
      <c r="C11" s="15"/>
      <c r="D11" s="28" t="s">
        <v>32</v>
      </c>
      <c r="E11" s="8"/>
      <c r="F11" s="9"/>
      <c r="G11" s="9"/>
      <c r="H11" s="9"/>
      <c r="I11" s="9"/>
    </row>
    <row r="12" spans="1:9" ht="25.5" x14ac:dyDescent="0.25">
      <c r="A12" s="16"/>
      <c r="B12" s="16">
        <v>54</v>
      </c>
      <c r="C12" s="16"/>
      <c r="D12" s="29" t="s">
        <v>38</v>
      </c>
      <c r="E12" s="8"/>
      <c r="F12" s="9"/>
      <c r="G12" s="9"/>
      <c r="H12" s="9"/>
      <c r="I12" s="10"/>
    </row>
    <row r="13" spans="1:9" x14ac:dyDescent="0.25">
      <c r="A13" s="16"/>
      <c r="B13" s="16"/>
      <c r="C13" s="13">
        <v>11</v>
      </c>
      <c r="D13" s="13" t="s">
        <v>20</v>
      </c>
      <c r="E13" s="8"/>
      <c r="F13" s="9"/>
      <c r="G13" s="9"/>
      <c r="H13" s="9"/>
      <c r="I13" s="10"/>
    </row>
    <row r="14" spans="1:9" x14ac:dyDescent="0.25">
      <c r="A14" s="16"/>
      <c r="B14" s="16"/>
      <c r="C14" s="13">
        <v>31</v>
      </c>
      <c r="D14" s="13" t="s">
        <v>39</v>
      </c>
      <c r="E14" s="8"/>
      <c r="F14" s="9"/>
      <c r="G14" s="9"/>
      <c r="H14" s="9"/>
      <c r="I14" s="10"/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1"/>
  <sheetViews>
    <sheetView workbookViewId="0">
      <selection activeCell="G22" sqref="G22"/>
    </sheetView>
  </sheetViews>
  <sheetFormatPr defaultRowHeight="15" x14ac:dyDescent="0.25"/>
  <cols>
    <col min="1" max="1" width="15.28515625" customWidth="1"/>
    <col min="2" max="2" width="15.5703125" customWidth="1"/>
    <col min="3" max="3" width="26.85546875" customWidth="1"/>
    <col min="4" max="8" width="25.28515625" customWidth="1"/>
  </cols>
  <sheetData>
    <row r="1" spans="1:8" ht="42" customHeight="1" x14ac:dyDescent="0.25">
      <c r="A1" s="150" t="s">
        <v>173</v>
      </c>
      <c r="B1" s="150"/>
      <c r="C1" s="150"/>
      <c r="D1" s="150"/>
      <c r="E1" s="150"/>
      <c r="F1" s="150"/>
      <c r="G1" s="150"/>
      <c r="H1" s="150"/>
    </row>
    <row r="2" spans="1:8" ht="18" x14ac:dyDescent="0.25">
      <c r="A2" s="4"/>
      <c r="B2" s="4"/>
      <c r="C2" s="4"/>
      <c r="D2" s="4"/>
      <c r="E2" s="4"/>
      <c r="F2" s="27"/>
      <c r="G2" s="5"/>
      <c r="H2" s="5"/>
    </row>
    <row r="3" spans="1:8" ht="18" customHeight="1" x14ac:dyDescent="0.25">
      <c r="A3" s="150" t="s">
        <v>33</v>
      </c>
      <c r="B3" s="151"/>
      <c r="C3" s="151"/>
      <c r="D3" s="151"/>
      <c r="E3" s="151"/>
      <c r="F3" s="151"/>
      <c r="G3" s="151"/>
      <c r="H3" s="151"/>
    </row>
    <row r="4" spans="1:8" ht="18" x14ac:dyDescent="0.25">
      <c r="A4" s="4"/>
      <c r="B4" s="4"/>
      <c r="C4" s="4"/>
      <c r="D4" s="4"/>
      <c r="E4" s="4"/>
      <c r="F4" s="27"/>
      <c r="G4" s="5"/>
      <c r="H4" s="5"/>
    </row>
    <row r="5" spans="1:8" ht="20.25" customHeight="1" x14ac:dyDescent="0.25">
      <c r="A5" s="41"/>
      <c r="B5" s="42"/>
      <c r="C5" s="43"/>
      <c r="D5" s="43"/>
      <c r="E5" s="43"/>
      <c r="F5" s="43"/>
      <c r="G5" s="43"/>
      <c r="H5" s="43"/>
    </row>
    <row r="6" spans="1:8" ht="27" customHeight="1" x14ac:dyDescent="0.25">
      <c r="A6" s="113" t="s">
        <v>170</v>
      </c>
      <c r="B6" s="44" t="s">
        <v>57</v>
      </c>
      <c r="C6" s="45"/>
      <c r="D6" s="45"/>
      <c r="E6" s="45"/>
      <c r="F6" s="45"/>
      <c r="G6" s="45"/>
      <c r="H6" s="45"/>
    </row>
    <row r="7" spans="1:8" ht="15" customHeight="1" x14ac:dyDescent="0.25">
      <c r="A7" s="41" t="s">
        <v>169</v>
      </c>
      <c r="B7" s="42" t="s">
        <v>58</v>
      </c>
      <c r="C7" s="43"/>
      <c r="D7" s="43"/>
      <c r="E7" s="43"/>
      <c r="F7" s="43"/>
      <c r="G7" s="43"/>
      <c r="H7" s="43"/>
    </row>
    <row r="8" spans="1:8" x14ac:dyDescent="0.25">
      <c r="A8" s="47"/>
      <c r="B8" s="48" t="s">
        <v>59</v>
      </c>
      <c r="C8" s="49" t="s">
        <v>153</v>
      </c>
      <c r="D8" s="49" t="s">
        <v>152</v>
      </c>
      <c r="E8" s="49" t="s">
        <v>156</v>
      </c>
      <c r="F8" s="49" t="s">
        <v>219</v>
      </c>
      <c r="G8" s="49" t="s">
        <v>167</v>
      </c>
      <c r="H8" s="49" t="s">
        <v>168</v>
      </c>
    </row>
    <row r="9" spans="1:8" x14ac:dyDescent="0.25">
      <c r="A9" s="47"/>
      <c r="B9" s="48" t="s">
        <v>59</v>
      </c>
      <c r="C9" s="49">
        <f>C10+C57+C62+C75+C88+C95+C138+C156+C166+C191+C223+C235+C272+C278+C286+C51</f>
        <v>1681020.03</v>
      </c>
      <c r="D9" s="49">
        <f>D10+D57+D62+D75+D88+D95+D138+D156+D166+D191+D223+D235+D272+D278+D286+D51</f>
        <v>1509750.4399999997</v>
      </c>
      <c r="E9" s="49">
        <f>E10+E57+E62+E75+E88+E95+E138+E156+E166+E191+E223+E235+E272+E278+E286+E51</f>
        <v>1916787.0499999998</v>
      </c>
      <c r="F9" s="49">
        <f>F10+F57+F62+F75+F88+F95+F138+F156+F166+F191+F223+F235+F272+F278+F286+F51</f>
        <v>91861</v>
      </c>
      <c r="G9" s="49">
        <f>G10+G57+G62+G75+G88+G95+G138+G156+G166+G191+G223+G235+G272+G278+G286+G51</f>
        <v>1913787.0499999998</v>
      </c>
      <c r="H9" s="49">
        <f>H10+H57+H62+H75+H88+H95+H138+H156+H166+H191+H223+H235+H272+H278+H286+H51</f>
        <v>1913787.0499999998</v>
      </c>
    </row>
    <row r="10" spans="1:8" ht="89.25" x14ac:dyDescent="0.25">
      <c r="A10" s="50" t="s">
        <v>60</v>
      </c>
      <c r="B10" s="51" t="s">
        <v>61</v>
      </c>
      <c r="C10" s="52">
        <f t="shared" ref="C10:H11" si="0">SUM(C12+C42)</f>
        <v>92067.24000000002</v>
      </c>
      <c r="D10" s="52">
        <f t="shared" si="0"/>
        <v>92234.2</v>
      </c>
      <c r="E10" s="52">
        <f t="shared" si="0"/>
        <v>84339.31</v>
      </c>
      <c r="F10" s="52">
        <f t="shared" si="0"/>
        <v>91861</v>
      </c>
      <c r="G10" s="52">
        <f t="shared" si="0"/>
        <v>84339.31</v>
      </c>
      <c r="H10" s="52">
        <f t="shared" si="0"/>
        <v>84339.31</v>
      </c>
    </row>
    <row r="11" spans="1:8" ht="54.75" customHeight="1" x14ac:dyDescent="0.25">
      <c r="A11" s="47" t="s">
        <v>154</v>
      </c>
      <c r="B11" s="48" t="s">
        <v>155</v>
      </c>
      <c r="C11" s="52">
        <f t="shared" si="0"/>
        <v>92067.24000000002</v>
      </c>
      <c r="D11" s="52">
        <f t="shared" si="0"/>
        <v>92234.2</v>
      </c>
      <c r="E11" s="52">
        <f t="shared" si="0"/>
        <v>84339.31</v>
      </c>
      <c r="F11" s="52">
        <f t="shared" si="0"/>
        <v>91861</v>
      </c>
      <c r="G11" s="52">
        <f t="shared" si="0"/>
        <v>84339.31</v>
      </c>
      <c r="H11" s="52">
        <f t="shared" si="0"/>
        <v>84339.31</v>
      </c>
    </row>
    <row r="12" spans="1:8" ht="35.25" customHeight="1" x14ac:dyDescent="0.25">
      <c r="A12" s="53" t="s">
        <v>62</v>
      </c>
      <c r="B12" s="54" t="s">
        <v>63</v>
      </c>
      <c r="C12" s="55">
        <f t="shared" ref="C12:D12" si="1">SUM(C13)</f>
        <v>79278.450000000012</v>
      </c>
      <c r="D12" s="55">
        <f t="shared" si="1"/>
        <v>79418.679999999993</v>
      </c>
      <c r="E12" s="55">
        <f>SUM(E13)</f>
        <v>71577.91</v>
      </c>
      <c r="F12" s="55">
        <f>SUM(F13)</f>
        <v>79087</v>
      </c>
      <c r="G12" s="55">
        <f>SUM(G13)</f>
        <v>71577.91</v>
      </c>
      <c r="H12" s="55">
        <f>SUM(H13)</f>
        <v>71577.91</v>
      </c>
    </row>
    <row r="13" spans="1:8" ht="14.25" customHeight="1" x14ac:dyDescent="0.25">
      <c r="A13" s="41">
        <v>3</v>
      </c>
      <c r="B13" s="46" t="s">
        <v>23</v>
      </c>
      <c r="C13" s="56">
        <f>SUM(C14+C39)</f>
        <v>79278.450000000012</v>
      </c>
      <c r="D13" s="56">
        <f t="shared" ref="D13:H13" si="2">SUM(D14+D39)</f>
        <v>79418.679999999993</v>
      </c>
      <c r="E13" s="56">
        <f t="shared" si="2"/>
        <v>71577.91</v>
      </c>
      <c r="F13" s="56">
        <f t="shared" si="2"/>
        <v>79087</v>
      </c>
      <c r="G13" s="56">
        <f t="shared" si="2"/>
        <v>71577.91</v>
      </c>
      <c r="H13" s="56">
        <f t="shared" si="2"/>
        <v>71577.91</v>
      </c>
    </row>
    <row r="14" spans="1:8" ht="15" customHeight="1" x14ac:dyDescent="0.25">
      <c r="A14" s="41">
        <v>32</v>
      </c>
      <c r="B14" s="46" t="s">
        <v>35</v>
      </c>
      <c r="C14" s="56">
        <f>SUM(C15+C19+C24+C33)</f>
        <v>78482.110000000015</v>
      </c>
      <c r="D14" s="56">
        <f>SUM(D15+D19+D24+D33)</f>
        <v>78622.34</v>
      </c>
      <c r="E14" s="56">
        <f>SUM(E15+E19+E24+E33)</f>
        <v>70212</v>
      </c>
      <c r="F14" s="56">
        <f>SUM(F15+F19+F24+F33)</f>
        <v>77721.09</v>
      </c>
      <c r="G14" s="56">
        <f>SUM(G15+G19+G24+G33)</f>
        <v>70212</v>
      </c>
      <c r="H14" s="56">
        <f t="shared" ref="H14" si="3">SUM(H15+H19+H24+H33)</f>
        <v>70212</v>
      </c>
    </row>
    <row r="15" spans="1:8" ht="39" x14ac:dyDescent="0.25">
      <c r="A15" s="41">
        <v>321</v>
      </c>
      <c r="B15" s="46" t="s">
        <v>64</v>
      </c>
      <c r="C15" s="56">
        <f t="shared" ref="C15" si="4">SUM(C16:C18)</f>
        <v>2679.62</v>
      </c>
      <c r="D15" s="56">
        <f>SUM(D16:D18)</f>
        <v>2679.62</v>
      </c>
      <c r="E15" s="56">
        <f>SUM(E16:E18)</f>
        <v>2000</v>
      </c>
      <c r="F15" s="56">
        <f>SUM(F16:F18)</f>
        <v>2000</v>
      </c>
      <c r="G15" s="56">
        <f>SUM(G16:G18)</f>
        <v>2000</v>
      </c>
      <c r="H15" s="56">
        <f>SUM(H16:H18)</f>
        <v>2000</v>
      </c>
    </row>
    <row r="16" spans="1:8" ht="26.25" x14ac:dyDescent="0.25">
      <c r="A16" s="59">
        <v>3211</v>
      </c>
      <c r="B16" s="42" t="s">
        <v>65</v>
      </c>
      <c r="C16" s="57">
        <v>1890.75</v>
      </c>
      <c r="D16" s="87">
        <v>1327.23</v>
      </c>
      <c r="E16" s="57">
        <v>1000</v>
      </c>
      <c r="F16" s="57">
        <v>1000</v>
      </c>
      <c r="G16" s="57">
        <v>1000</v>
      </c>
      <c r="H16" s="57">
        <v>1000</v>
      </c>
    </row>
    <row r="17" spans="1:8" ht="15" customHeight="1" x14ac:dyDescent="0.25">
      <c r="A17" s="59">
        <v>3213</v>
      </c>
      <c r="B17" s="42" t="s">
        <v>66</v>
      </c>
      <c r="C17" s="57">
        <v>788.87</v>
      </c>
      <c r="D17" s="87">
        <v>1352.39</v>
      </c>
      <c r="E17" s="57">
        <v>1000</v>
      </c>
      <c r="F17" s="57">
        <v>1000</v>
      </c>
      <c r="G17" s="57">
        <v>1000</v>
      </c>
      <c r="H17" s="57">
        <v>1000</v>
      </c>
    </row>
    <row r="18" spans="1:8" ht="39" x14ac:dyDescent="0.25">
      <c r="A18" s="59">
        <v>3214</v>
      </c>
      <c r="B18" s="42" t="s">
        <v>67</v>
      </c>
      <c r="C18" s="57">
        <v>0</v>
      </c>
      <c r="D18" s="87">
        <v>0</v>
      </c>
      <c r="E18" s="57">
        <v>0</v>
      </c>
      <c r="F18" s="57">
        <v>0</v>
      </c>
      <c r="G18" s="57">
        <v>0</v>
      </c>
      <c r="H18" s="57">
        <v>0</v>
      </c>
    </row>
    <row r="19" spans="1:8" ht="39" x14ac:dyDescent="0.25">
      <c r="A19" s="41">
        <v>322</v>
      </c>
      <c r="B19" s="46" t="s">
        <v>68</v>
      </c>
      <c r="C19" s="56">
        <f>SUM(C20:C23)</f>
        <v>51658.170000000006</v>
      </c>
      <c r="D19" s="56">
        <f t="shared" ref="D19" si="5">SUM(D20:D23)</f>
        <v>51798.400000000001</v>
      </c>
      <c r="E19" s="56">
        <f>SUM(E20:E23)</f>
        <v>46100</v>
      </c>
      <c r="F19" s="56">
        <f>SUM(F20:F23)</f>
        <v>51100</v>
      </c>
      <c r="G19" s="56">
        <f>SUM(G20:G23)</f>
        <v>46100</v>
      </c>
      <c r="H19" s="56">
        <f>SUM(H20:H23)</f>
        <v>46100</v>
      </c>
    </row>
    <row r="20" spans="1:8" ht="39" x14ac:dyDescent="0.25">
      <c r="A20" s="59">
        <v>3221</v>
      </c>
      <c r="B20" s="42" t="s">
        <v>69</v>
      </c>
      <c r="C20" s="57">
        <v>13893.09</v>
      </c>
      <c r="D20" s="87">
        <v>12443.43</v>
      </c>
      <c r="E20" s="57">
        <v>10000</v>
      </c>
      <c r="F20" s="57">
        <v>15000</v>
      </c>
      <c r="G20" s="57">
        <v>10000</v>
      </c>
      <c r="H20" s="57">
        <v>10000</v>
      </c>
    </row>
    <row r="21" spans="1:8" x14ac:dyDescent="0.25">
      <c r="A21" s="59">
        <v>3223</v>
      </c>
      <c r="B21" s="42" t="s">
        <v>70</v>
      </c>
      <c r="C21" s="57">
        <v>33645.040000000001</v>
      </c>
      <c r="D21" s="87">
        <v>36501.43</v>
      </c>
      <c r="E21" s="57">
        <v>35000</v>
      </c>
      <c r="F21" s="57">
        <v>35000</v>
      </c>
      <c r="G21" s="57">
        <v>35000</v>
      </c>
      <c r="H21" s="57">
        <v>35000</v>
      </c>
    </row>
    <row r="22" spans="1:8" ht="26.25" x14ac:dyDescent="0.25">
      <c r="A22" s="59">
        <v>3225</v>
      </c>
      <c r="B22" s="42" t="s">
        <v>71</v>
      </c>
      <c r="C22" s="57">
        <v>2933.04</v>
      </c>
      <c r="D22" s="87">
        <v>1526.31</v>
      </c>
      <c r="E22" s="57">
        <v>600</v>
      </c>
      <c r="F22" s="57">
        <v>600</v>
      </c>
      <c r="G22" s="57">
        <v>600</v>
      </c>
      <c r="H22" s="57">
        <v>600</v>
      </c>
    </row>
    <row r="23" spans="1:8" ht="39" x14ac:dyDescent="0.25">
      <c r="A23" s="59">
        <v>3227</v>
      </c>
      <c r="B23" s="42" t="s">
        <v>72</v>
      </c>
      <c r="C23" s="57">
        <v>1187</v>
      </c>
      <c r="D23" s="87">
        <v>1327.23</v>
      </c>
      <c r="E23" s="57">
        <v>500</v>
      </c>
      <c r="F23" s="57">
        <v>500</v>
      </c>
      <c r="G23" s="57">
        <v>500</v>
      </c>
      <c r="H23" s="57">
        <v>500</v>
      </c>
    </row>
    <row r="24" spans="1:8" ht="26.25" x14ac:dyDescent="0.25">
      <c r="A24" s="41">
        <v>323</v>
      </c>
      <c r="B24" s="46" t="s">
        <v>73</v>
      </c>
      <c r="C24" s="56">
        <f>SUM(C25:C32)</f>
        <v>21668.32</v>
      </c>
      <c r="D24" s="56">
        <f t="shared" ref="D24" si="6">SUM(D25:D32)</f>
        <v>21668.32</v>
      </c>
      <c r="E24" s="56">
        <f>SUM(E25:E32)</f>
        <v>20300</v>
      </c>
      <c r="F24" s="56">
        <v>22809.96</v>
      </c>
      <c r="G24" s="56">
        <f>SUM(G25:G32)</f>
        <v>20300</v>
      </c>
      <c r="H24" s="56">
        <f>SUM(H25:H32)</f>
        <v>20300</v>
      </c>
    </row>
    <row r="25" spans="1:8" ht="26.25" x14ac:dyDescent="0.25">
      <c r="A25" s="59">
        <v>3231</v>
      </c>
      <c r="B25" s="42" t="s">
        <v>74</v>
      </c>
      <c r="C25" s="57">
        <v>1994.25</v>
      </c>
      <c r="D25" s="87">
        <v>1924.48</v>
      </c>
      <c r="E25" s="57">
        <v>1500</v>
      </c>
      <c r="F25" s="57">
        <v>1500</v>
      </c>
      <c r="G25" s="57">
        <v>1500</v>
      </c>
      <c r="H25" s="57">
        <v>1500</v>
      </c>
    </row>
    <row r="26" spans="1:8" ht="39" x14ac:dyDescent="0.25">
      <c r="A26" s="59">
        <v>3233</v>
      </c>
      <c r="B26" s="42" t="s">
        <v>75</v>
      </c>
      <c r="C26" s="57">
        <v>353.04</v>
      </c>
      <c r="D26" s="87">
        <v>464.53</v>
      </c>
      <c r="E26" s="57">
        <v>300</v>
      </c>
      <c r="F26" s="57">
        <v>300</v>
      </c>
      <c r="G26" s="57">
        <v>300</v>
      </c>
      <c r="H26" s="57">
        <v>300</v>
      </c>
    </row>
    <row r="27" spans="1:8" ht="26.25" x14ac:dyDescent="0.25">
      <c r="A27" s="59">
        <v>3234</v>
      </c>
      <c r="B27" s="42" t="s">
        <v>76</v>
      </c>
      <c r="C27" s="57">
        <v>7959.28</v>
      </c>
      <c r="D27" s="87">
        <v>7299.75</v>
      </c>
      <c r="E27" s="57">
        <v>7000</v>
      </c>
      <c r="F27" s="57">
        <v>9000</v>
      </c>
      <c r="G27" s="57">
        <v>7000</v>
      </c>
      <c r="H27" s="57">
        <v>7000</v>
      </c>
    </row>
    <row r="28" spans="1:8" ht="26.25" x14ac:dyDescent="0.25">
      <c r="A28" s="59">
        <v>3235</v>
      </c>
      <c r="B28" s="42" t="s">
        <v>77</v>
      </c>
      <c r="C28" s="57">
        <v>2575.48</v>
      </c>
      <c r="D28" s="87">
        <v>2787.18</v>
      </c>
      <c r="E28" s="57">
        <v>2000</v>
      </c>
      <c r="F28" s="57">
        <v>3000</v>
      </c>
      <c r="G28" s="57">
        <v>2000</v>
      </c>
      <c r="H28" s="57">
        <v>2000</v>
      </c>
    </row>
    <row r="29" spans="1:8" ht="39" x14ac:dyDescent="0.25">
      <c r="A29" s="59">
        <v>3236</v>
      </c>
      <c r="B29" s="42" t="s">
        <v>78</v>
      </c>
      <c r="C29" s="57">
        <v>1936.09</v>
      </c>
      <c r="D29" s="87">
        <v>2123.56</v>
      </c>
      <c r="E29" s="57">
        <v>2500</v>
      </c>
      <c r="F29" s="57">
        <v>2500</v>
      </c>
      <c r="G29" s="57">
        <v>2500</v>
      </c>
      <c r="H29" s="57">
        <v>2500</v>
      </c>
    </row>
    <row r="30" spans="1:8" ht="26.25" x14ac:dyDescent="0.25">
      <c r="A30" s="59">
        <v>3237</v>
      </c>
      <c r="B30" s="42" t="s">
        <v>79</v>
      </c>
      <c r="C30" s="57">
        <v>39.82</v>
      </c>
      <c r="D30" s="87">
        <v>729.98</v>
      </c>
      <c r="E30" s="57">
        <v>100</v>
      </c>
      <c r="F30" s="57">
        <v>100</v>
      </c>
      <c r="G30" s="57">
        <v>100</v>
      </c>
      <c r="H30" s="57">
        <v>100</v>
      </c>
    </row>
    <row r="31" spans="1:8" ht="26.25" x14ac:dyDescent="0.25">
      <c r="A31" s="59">
        <v>3238</v>
      </c>
      <c r="B31" s="42" t="s">
        <v>80</v>
      </c>
      <c r="C31" s="57">
        <v>6319.63</v>
      </c>
      <c r="D31" s="87">
        <v>5675.23</v>
      </c>
      <c r="E31" s="57">
        <v>6400</v>
      </c>
      <c r="F31" s="57">
        <v>5409.96</v>
      </c>
      <c r="G31" s="57">
        <v>6400</v>
      </c>
      <c r="H31" s="57">
        <v>6400</v>
      </c>
    </row>
    <row r="32" spans="1:8" x14ac:dyDescent="0.25">
      <c r="A32" s="59">
        <v>3239</v>
      </c>
      <c r="B32" s="42" t="s">
        <v>81</v>
      </c>
      <c r="C32" s="57">
        <v>490.73</v>
      </c>
      <c r="D32" s="87">
        <v>663.61</v>
      </c>
      <c r="E32" s="57">
        <v>500</v>
      </c>
      <c r="F32" s="57"/>
      <c r="G32" s="57">
        <v>500</v>
      </c>
      <c r="H32" s="57">
        <v>500</v>
      </c>
    </row>
    <row r="33" spans="1:8" ht="51.75" x14ac:dyDescent="0.25">
      <c r="A33" s="41">
        <v>329</v>
      </c>
      <c r="B33" s="46" t="s">
        <v>82</v>
      </c>
      <c r="C33" s="56">
        <f>SUM(C34:C38)</f>
        <v>2475.9999999999995</v>
      </c>
      <c r="D33" s="56">
        <f t="shared" ref="D33" si="7">SUM(D34:D38)</f>
        <v>2475.9999999999995</v>
      </c>
      <c r="E33" s="56">
        <f>SUM(E34:E38)</f>
        <v>1812</v>
      </c>
      <c r="F33" s="56">
        <f>SUM(F34:F38)</f>
        <v>1811.13</v>
      </c>
      <c r="G33" s="56">
        <f>SUM(G34:G38)</f>
        <v>1812</v>
      </c>
      <c r="H33" s="56">
        <f>SUM(H34:H38)</f>
        <v>1812</v>
      </c>
    </row>
    <row r="34" spans="1:8" ht="26.25" x14ac:dyDescent="0.25">
      <c r="A34" s="59">
        <v>3292</v>
      </c>
      <c r="B34" s="42" t="s">
        <v>83</v>
      </c>
      <c r="C34" s="57">
        <v>1161.1099999999999</v>
      </c>
      <c r="D34" s="87">
        <v>1161.1099999999999</v>
      </c>
      <c r="E34" s="57">
        <v>1162</v>
      </c>
      <c r="F34" s="57">
        <v>1161.1300000000001</v>
      </c>
      <c r="G34" s="57">
        <v>1162</v>
      </c>
      <c r="H34" s="57">
        <v>1162</v>
      </c>
    </row>
    <row r="35" spans="1:8" x14ac:dyDescent="0.25">
      <c r="A35" s="59">
        <v>3293</v>
      </c>
      <c r="B35" s="42" t="s">
        <v>84</v>
      </c>
      <c r="C35" s="57">
        <v>1089.26</v>
      </c>
      <c r="D35" s="87">
        <v>995.42</v>
      </c>
      <c r="E35" s="57">
        <v>500</v>
      </c>
      <c r="F35" s="57">
        <v>500</v>
      </c>
      <c r="G35" s="57">
        <v>500</v>
      </c>
      <c r="H35" s="57">
        <v>500</v>
      </c>
    </row>
    <row r="36" spans="1:8" x14ac:dyDescent="0.25">
      <c r="A36" s="59">
        <v>3294</v>
      </c>
      <c r="B36" s="42" t="s">
        <v>85</v>
      </c>
      <c r="C36" s="57">
        <v>132.72</v>
      </c>
      <c r="D36" s="87">
        <v>132.72</v>
      </c>
      <c r="E36" s="57">
        <v>100</v>
      </c>
      <c r="F36" s="57">
        <v>100</v>
      </c>
      <c r="G36" s="57">
        <v>100</v>
      </c>
      <c r="H36" s="57">
        <v>100</v>
      </c>
    </row>
    <row r="37" spans="1:8" ht="39" x14ac:dyDescent="0.25">
      <c r="A37" s="59">
        <v>3295</v>
      </c>
      <c r="B37" s="42" t="s">
        <v>86</v>
      </c>
      <c r="C37" s="57">
        <v>92.91</v>
      </c>
      <c r="D37" s="87">
        <v>186.75</v>
      </c>
      <c r="E37" s="57">
        <v>50</v>
      </c>
      <c r="F37" s="57">
        <v>50</v>
      </c>
      <c r="G37" s="57">
        <v>50</v>
      </c>
      <c r="H37" s="57">
        <v>50</v>
      </c>
    </row>
    <row r="38" spans="1:8" ht="51.75" x14ac:dyDescent="0.25">
      <c r="A38" s="59">
        <v>3299</v>
      </c>
      <c r="B38" s="42" t="s">
        <v>82</v>
      </c>
      <c r="C38" s="57">
        <v>0</v>
      </c>
      <c r="D38" s="87">
        <v>0</v>
      </c>
      <c r="E38" s="57">
        <v>0</v>
      </c>
      <c r="F38" s="57">
        <v>0</v>
      </c>
      <c r="G38" s="57">
        <v>0</v>
      </c>
      <c r="H38" s="57">
        <v>0</v>
      </c>
    </row>
    <row r="39" spans="1:8" ht="26.25" x14ac:dyDescent="0.25">
      <c r="A39" s="41">
        <v>34</v>
      </c>
      <c r="B39" s="46" t="s">
        <v>87</v>
      </c>
      <c r="C39" s="56">
        <f t="shared" ref="C39:D39" si="8">SUM(C40)</f>
        <v>796.34</v>
      </c>
      <c r="D39" s="56">
        <f t="shared" si="8"/>
        <v>796.34</v>
      </c>
      <c r="E39" s="56">
        <f t="shared" ref="E39:H40" si="9">SUM(E40)</f>
        <v>1365.91</v>
      </c>
      <c r="F39" s="56">
        <f t="shared" si="9"/>
        <v>1365.91</v>
      </c>
      <c r="G39" s="56">
        <f t="shared" si="9"/>
        <v>1365.91</v>
      </c>
      <c r="H39" s="56">
        <f t="shared" si="9"/>
        <v>1365.91</v>
      </c>
    </row>
    <row r="40" spans="1:8" ht="39" x14ac:dyDescent="0.25">
      <c r="A40" s="41">
        <v>343</v>
      </c>
      <c r="B40" s="46" t="s">
        <v>88</v>
      </c>
      <c r="C40" s="56">
        <f t="shared" ref="C40:D40" si="10">SUM(C41)</f>
        <v>796.34</v>
      </c>
      <c r="D40" s="56">
        <f t="shared" si="10"/>
        <v>796.34</v>
      </c>
      <c r="E40" s="56">
        <f t="shared" si="9"/>
        <v>1365.91</v>
      </c>
      <c r="F40" s="56">
        <f t="shared" si="9"/>
        <v>1365.91</v>
      </c>
      <c r="G40" s="56">
        <f t="shared" si="9"/>
        <v>1365.91</v>
      </c>
      <c r="H40" s="56">
        <f t="shared" si="9"/>
        <v>1365.91</v>
      </c>
    </row>
    <row r="41" spans="1:8" ht="39" x14ac:dyDescent="0.25">
      <c r="A41" s="59">
        <v>3431</v>
      </c>
      <c r="B41" s="42" t="s">
        <v>89</v>
      </c>
      <c r="C41" s="57">
        <v>796.34</v>
      </c>
      <c r="D41" s="87">
        <v>796.34</v>
      </c>
      <c r="E41" s="57">
        <v>1365.91</v>
      </c>
      <c r="F41" s="57">
        <v>1365.91</v>
      </c>
      <c r="G41" s="57">
        <v>1365.91</v>
      </c>
      <c r="H41" s="57">
        <v>1365.91</v>
      </c>
    </row>
    <row r="42" spans="1:8" ht="63.75" x14ac:dyDescent="0.25">
      <c r="A42" s="53" t="s">
        <v>92</v>
      </c>
      <c r="B42" s="54" t="s">
        <v>93</v>
      </c>
      <c r="C42" s="55">
        <f t="shared" ref="C42" si="11">SUM(C43)</f>
        <v>12788.79</v>
      </c>
      <c r="D42" s="55">
        <f>SUM(D43)</f>
        <v>12815.52</v>
      </c>
      <c r="E42" s="55">
        <f>SUM(E43)</f>
        <v>12761.4</v>
      </c>
      <c r="F42" s="55">
        <f>SUM(F43)</f>
        <v>12774</v>
      </c>
      <c r="G42" s="55">
        <f>SUM(G43)</f>
        <v>12761.4</v>
      </c>
      <c r="H42" s="55">
        <f>SUM(H43)</f>
        <v>12761.4</v>
      </c>
    </row>
    <row r="43" spans="1:8" ht="26.25" x14ac:dyDescent="0.25">
      <c r="A43" s="41">
        <v>3</v>
      </c>
      <c r="B43" s="46" t="s">
        <v>23</v>
      </c>
      <c r="C43" s="56">
        <f>C44</f>
        <v>12788.79</v>
      </c>
      <c r="D43" s="56">
        <f>D44</f>
        <v>12815.52</v>
      </c>
      <c r="E43" s="56">
        <f>E44</f>
        <v>12761.4</v>
      </c>
      <c r="F43" s="56">
        <f>F44</f>
        <v>12774</v>
      </c>
      <c r="G43" s="56">
        <f t="shared" ref="G43:H43" si="12">G44</f>
        <v>12761.4</v>
      </c>
      <c r="H43" s="56">
        <f t="shared" si="12"/>
        <v>12761.4</v>
      </c>
    </row>
    <row r="44" spans="1:8" ht="26.25" x14ac:dyDescent="0.25">
      <c r="A44" s="41">
        <v>32</v>
      </c>
      <c r="B44" s="46" t="s">
        <v>35</v>
      </c>
      <c r="C44" s="56">
        <f t="shared" ref="C44" si="13">C45+C47</f>
        <v>12788.79</v>
      </c>
      <c r="D44" s="56">
        <f>D45+D47</f>
        <v>12815.52</v>
      </c>
      <c r="E44" s="56">
        <f>E45+E47</f>
        <v>12761.4</v>
      </c>
      <c r="F44" s="56">
        <f>F45+F47</f>
        <v>12774</v>
      </c>
      <c r="G44" s="56">
        <f>G45+G47</f>
        <v>12761.4</v>
      </c>
      <c r="H44" s="56">
        <f>H45+H47</f>
        <v>12761.4</v>
      </c>
    </row>
    <row r="45" spans="1:8" ht="39" x14ac:dyDescent="0.25">
      <c r="A45" s="41">
        <v>322</v>
      </c>
      <c r="B45" s="46" t="s">
        <v>68</v>
      </c>
      <c r="C45" s="56">
        <f t="shared" ref="C45:D45" si="14">SUM(C46)</f>
        <v>6179.38</v>
      </c>
      <c r="D45" s="56">
        <f t="shared" si="14"/>
        <v>6179.38</v>
      </c>
      <c r="E45" s="56">
        <f t="shared" ref="E45:H45" si="15">SUM(E46)</f>
        <v>4126.2700000000004</v>
      </c>
      <c r="F45" s="56">
        <f t="shared" si="15"/>
        <v>4126.2700000000004</v>
      </c>
      <c r="G45" s="56">
        <f t="shared" si="15"/>
        <v>4126.2700000000004</v>
      </c>
      <c r="H45" s="56">
        <f t="shared" si="15"/>
        <v>4126.2700000000004</v>
      </c>
    </row>
    <row r="46" spans="1:8" ht="51.75" x14ac:dyDescent="0.25">
      <c r="A46" s="59">
        <v>3224</v>
      </c>
      <c r="B46" s="42" t="s">
        <v>94</v>
      </c>
      <c r="C46" s="57">
        <v>6179.38</v>
      </c>
      <c r="D46" s="58">
        <v>6179.38</v>
      </c>
      <c r="E46" s="57">
        <v>4126.2700000000004</v>
      </c>
      <c r="F46" s="57">
        <v>4126.2700000000004</v>
      </c>
      <c r="G46" s="57">
        <v>4126.2700000000004</v>
      </c>
      <c r="H46" s="57">
        <v>4126.2700000000004</v>
      </c>
    </row>
    <row r="47" spans="1:8" ht="26.25" x14ac:dyDescent="0.25">
      <c r="A47" s="41">
        <v>323</v>
      </c>
      <c r="B47" s="46" t="s">
        <v>73</v>
      </c>
      <c r="C47" s="56">
        <f t="shared" ref="C47:D47" si="16">SUM(C48:C49)</f>
        <v>6609.41</v>
      </c>
      <c r="D47" s="56">
        <f t="shared" si="16"/>
        <v>6636.14</v>
      </c>
      <c r="E47" s="56">
        <f>SUM(E48:E49)</f>
        <v>8635.1299999999992</v>
      </c>
      <c r="F47" s="56">
        <f>SUM(F48:F49)</f>
        <v>8647.73</v>
      </c>
      <c r="G47" s="56">
        <f>SUM(G48:G49)</f>
        <v>8635.1299999999992</v>
      </c>
      <c r="H47" s="56">
        <f>SUM(H48:H49)</f>
        <v>8635.1299999999992</v>
      </c>
    </row>
    <row r="48" spans="1:8" ht="39" x14ac:dyDescent="0.25">
      <c r="A48" s="59">
        <v>3232</v>
      </c>
      <c r="B48" s="42" t="s">
        <v>95</v>
      </c>
      <c r="C48" s="57">
        <v>6609.41</v>
      </c>
      <c r="D48" s="58">
        <v>6636.14</v>
      </c>
      <c r="E48" s="57">
        <v>8635.1299999999992</v>
      </c>
      <c r="F48" s="57">
        <v>8647.73</v>
      </c>
      <c r="G48" s="57">
        <v>8635.1299999999992</v>
      </c>
      <c r="H48" s="57">
        <v>8635.1299999999992</v>
      </c>
    </row>
    <row r="49" spans="1:8" ht="26.25" x14ac:dyDescent="0.25">
      <c r="A49" s="59">
        <v>3237</v>
      </c>
      <c r="B49" s="42" t="s">
        <v>79</v>
      </c>
      <c r="C49" s="57">
        <v>0</v>
      </c>
      <c r="D49" s="58">
        <v>0</v>
      </c>
      <c r="E49" s="57">
        <v>0</v>
      </c>
      <c r="F49" s="57">
        <v>0</v>
      </c>
      <c r="G49" s="57">
        <v>0</v>
      </c>
      <c r="H49" s="57">
        <v>0</v>
      </c>
    </row>
    <row r="50" spans="1:8" ht="38.25" x14ac:dyDescent="0.25">
      <c r="A50" s="50" t="s">
        <v>60</v>
      </c>
      <c r="B50" s="51" t="s">
        <v>96</v>
      </c>
      <c r="C50" s="52">
        <f t="shared" ref="C50:D50" si="17">C51+C57+C62</f>
        <v>1250.24</v>
      </c>
      <c r="D50" s="52">
        <f t="shared" si="17"/>
        <v>200</v>
      </c>
      <c r="E50" s="52">
        <f>E51+E57+E62</f>
        <v>61175.74</v>
      </c>
      <c r="F50" s="52"/>
      <c r="G50" s="52">
        <f>G51+G57+G62+G75</f>
        <v>61175.74</v>
      </c>
      <c r="H50" s="52">
        <f>H51+H57+H62+H75</f>
        <v>61175.74</v>
      </c>
    </row>
    <row r="51" spans="1:8" ht="25.5" x14ac:dyDescent="0.25">
      <c r="A51" s="53" t="s">
        <v>97</v>
      </c>
      <c r="B51" s="54" t="s">
        <v>98</v>
      </c>
      <c r="C51" s="55">
        <f t="shared" ref="C51:H52" si="18">SUM(C52)</f>
        <v>730.89</v>
      </c>
      <c r="D51" s="55">
        <f t="shared" si="18"/>
        <v>200</v>
      </c>
      <c r="E51" s="55">
        <f t="shared" si="18"/>
        <v>3480.65</v>
      </c>
      <c r="F51" s="55"/>
      <c r="G51" s="55">
        <f t="shared" si="18"/>
        <v>3480.65</v>
      </c>
      <c r="H51" s="55">
        <f t="shared" si="18"/>
        <v>3480.65</v>
      </c>
    </row>
    <row r="52" spans="1:8" ht="26.25" x14ac:dyDescent="0.25">
      <c r="A52" s="41">
        <v>3</v>
      </c>
      <c r="B52" s="46" t="s">
        <v>23</v>
      </c>
      <c r="C52" s="56">
        <f t="shared" si="18"/>
        <v>730.89</v>
      </c>
      <c r="D52" s="56">
        <f t="shared" si="18"/>
        <v>200</v>
      </c>
      <c r="E52" s="56">
        <f t="shared" si="18"/>
        <v>3480.65</v>
      </c>
      <c r="F52" s="56"/>
      <c r="G52" s="56">
        <f t="shared" si="18"/>
        <v>3480.65</v>
      </c>
      <c r="H52" s="56">
        <f t="shared" si="18"/>
        <v>3480.65</v>
      </c>
    </row>
    <row r="53" spans="1:8" ht="26.25" x14ac:dyDescent="0.25">
      <c r="A53" s="41">
        <v>32</v>
      </c>
      <c r="B53" s="46" t="s">
        <v>35</v>
      </c>
      <c r="C53" s="56">
        <f t="shared" ref="C53:D53" si="19">SUM(C54)</f>
        <v>730.89</v>
      </c>
      <c r="D53" s="56">
        <f t="shared" si="19"/>
        <v>200</v>
      </c>
      <c r="E53" s="56">
        <f>SUM(E54)</f>
        <v>3480.65</v>
      </c>
      <c r="F53" s="56"/>
      <c r="G53" s="56">
        <f>SUM(G54)</f>
        <v>3480.65</v>
      </c>
      <c r="H53" s="56">
        <f>SUM(H54)</f>
        <v>3480.65</v>
      </c>
    </row>
    <row r="54" spans="1:8" ht="51.75" x14ac:dyDescent="0.25">
      <c r="A54" s="41">
        <v>329</v>
      </c>
      <c r="B54" s="46" t="s">
        <v>82</v>
      </c>
      <c r="C54" s="56">
        <f t="shared" ref="C54:D54" si="20">SUM(C55+C56)</f>
        <v>730.89</v>
      </c>
      <c r="D54" s="56">
        <f t="shared" si="20"/>
        <v>200</v>
      </c>
      <c r="E54" s="56">
        <f>SUM(E55+E56)</f>
        <v>3480.65</v>
      </c>
      <c r="F54" s="56"/>
      <c r="G54" s="56">
        <f>SUM(G55+G56)</f>
        <v>3480.65</v>
      </c>
      <c r="H54" s="56">
        <f>SUM(H55+H56)</f>
        <v>3480.65</v>
      </c>
    </row>
    <row r="55" spans="1:8" ht="64.5" x14ac:dyDescent="0.25">
      <c r="A55" s="59">
        <v>3291</v>
      </c>
      <c r="B55" s="42" t="s">
        <v>99</v>
      </c>
      <c r="C55" s="57">
        <v>200</v>
      </c>
      <c r="D55" s="57">
        <v>200</v>
      </c>
      <c r="E55" s="57">
        <v>1200</v>
      </c>
      <c r="F55" s="57"/>
      <c r="G55" s="57">
        <v>1200</v>
      </c>
      <c r="H55" s="57">
        <v>1200</v>
      </c>
    </row>
    <row r="56" spans="1:8" ht="51.75" x14ac:dyDescent="0.25">
      <c r="A56" s="59">
        <v>3299</v>
      </c>
      <c r="B56" s="42" t="s">
        <v>82</v>
      </c>
      <c r="C56" s="57">
        <v>530.89</v>
      </c>
      <c r="D56" s="58">
        <v>0</v>
      </c>
      <c r="E56" s="57">
        <v>2280.65</v>
      </c>
      <c r="F56" s="57"/>
      <c r="G56" s="57">
        <v>2280.65</v>
      </c>
      <c r="H56" s="57">
        <v>2280.65</v>
      </c>
    </row>
    <row r="57" spans="1:8" ht="25.5" x14ac:dyDescent="0.25">
      <c r="A57" s="53" t="s">
        <v>100</v>
      </c>
      <c r="B57" s="54" t="s">
        <v>101</v>
      </c>
      <c r="C57" s="55">
        <f t="shared" ref="C57:H60" si="21">SUM(C58)</f>
        <v>519.35</v>
      </c>
      <c r="D57" s="55">
        <f t="shared" si="21"/>
        <v>0</v>
      </c>
      <c r="E57" s="55">
        <f t="shared" si="21"/>
        <v>519.35</v>
      </c>
      <c r="F57" s="55"/>
      <c r="G57" s="55">
        <f t="shared" si="21"/>
        <v>519.35</v>
      </c>
      <c r="H57" s="55">
        <f t="shared" si="21"/>
        <v>519.35</v>
      </c>
    </row>
    <row r="58" spans="1:8" ht="26.25" x14ac:dyDescent="0.25">
      <c r="A58" s="41">
        <v>3</v>
      </c>
      <c r="B58" s="46" t="s">
        <v>23</v>
      </c>
      <c r="C58" s="56">
        <f t="shared" si="21"/>
        <v>519.35</v>
      </c>
      <c r="D58" s="56">
        <f t="shared" si="21"/>
        <v>0</v>
      </c>
      <c r="E58" s="56">
        <f t="shared" si="21"/>
        <v>519.35</v>
      </c>
      <c r="F58" s="56"/>
      <c r="G58" s="56">
        <f t="shared" si="21"/>
        <v>519.35</v>
      </c>
      <c r="H58" s="56">
        <f t="shared" si="21"/>
        <v>519.35</v>
      </c>
    </row>
    <row r="59" spans="1:8" ht="26.25" x14ac:dyDescent="0.25">
      <c r="A59" s="41">
        <v>32</v>
      </c>
      <c r="B59" s="46" t="s">
        <v>35</v>
      </c>
      <c r="C59" s="56">
        <f t="shared" si="21"/>
        <v>519.35</v>
      </c>
      <c r="D59" s="56">
        <f t="shared" si="21"/>
        <v>0</v>
      </c>
      <c r="E59" s="56">
        <f t="shared" si="21"/>
        <v>519.35</v>
      </c>
      <c r="F59" s="56"/>
      <c r="G59" s="56">
        <f t="shared" si="21"/>
        <v>519.35</v>
      </c>
      <c r="H59" s="56">
        <f t="shared" si="21"/>
        <v>519.35</v>
      </c>
    </row>
    <row r="60" spans="1:8" ht="26.25" x14ac:dyDescent="0.25">
      <c r="A60" s="41">
        <v>323</v>
      </c>
      <c r="B60" s="46" t="s">
        <v>73</v>
      </c>
      <c r="C60" s="56">
        <f t="shared" si="21"/>
        <v>519.35</v>
      </c>
      <c r="D60" s="56">
        <f t="shared" si="21"/>
        <v>0</v>
      </c>
      <c r="E60" s="56">
        <f t="shared" si="21"/>
        <v>519.35</v>
      </c>
      <c r="F60" s="56"/>
      <c r="G60" s="56">
        <f t="shared" si="21"/>
        <v>519.35</v>
      </c>
      <c r="H60" s="56">
        <f t="shared" si="21"/>
        <v>519.35</v>
      </c>
    </row>
    <row r="61" spans="1:8" ht="26.25" x14ac:dyDescent="0.25">
      <c r="A61" s="59">
        <v>3237</v>
      </c>
      <c r="B61" s="42" t="s">
        <v>79</v>
      </c>
      <c r="C61" s="57">
        <v>519.35</v>
      </c>
      <c r="D61" s="58">
        <v>0</v>
      </c>
      <c r="E61" s="57">
        <v>519.35</v>
      </c>
      <c r="F61" s="57"/>
      <c r="G61" s="57">
        <v>519.35</v>
      </c>
      <c r="H61" s="57">
        <v>519.35</v>
      </c>
    </row>
    <row r="62" spans="1:8" ht="25.5" x14ac:dyDescent="0.25">
      <c r="A62" s="53" t="s">
        <v>171</v>
      </c>
      <c r="B62" s="54" t="s">
        <v>172</v>
      </c>
      <c r="C62" s="55">
        <f>SUM(C63)</f>
        <v>0</v>
      </c>
      <c r="D62" s="55">
        <f t="shared" ref="D62" si="22">SUM(D63)</f>
        <v>0</v>
      </c>
      <c r="E62" s="55">
        <f>SUM(E63)</f>
        <v>57175.74</v>
      </c>
      <c r="F62" s="55"/>
      <c r="G62" s="55">
        <f>SUM(G63)</f>
        <v>0</v>
      </c>
      <c r="H62" s="55">
        <f>SUM(H63)</f>
        <v>0</v>
      </c>
    </row>
    <row r="63" spans="1:8" ht="26.25" x14ac:dyDescent="0.25">
      <c r="A63" s="41">
        <v>3</v>
      </c>
      <c r="B63" s="46" t="s">
        <v>23</v>
      </c>
      <c r="C63" s="57">
        <v>0</v>
      </c>
      <c r="D63" s="56">
        <f t="shared" ref="D63" si="23">SUM(D64+D71)</f>
        <v>0</v>
      </c>
      <c r="E63" s="56">
        <f>SUM(E64+E71)</f>
        <v>57175.74</v>
      </c>
      <c r="F63" s="56"/>
      <c r="G63" s="56">
        <v>0</v>
      </c>
      <c r="H63" s="56">
        <v>0</v>
      </c>
    </row>
    <row r="64" spans="1:8" ht="26.25" x14ac:dyDescent="0.25">
      <c r="A64" s="41">
        <v>31</v>
      </c>
      <c r="B64" s="46" t="s">
        <v>24</v>
      </c>
      <c r="C64" s="56">
        <f t="shared" ref="C64" si="24">SUM(C65+C67+C69)</f>
        <v>0</v>
      </c>
      <c r="D64" s="56">
        <f t="shared" ref="D64" si="25">SUM(D65+D67+D69)</f>
        <v>0</v>
      </c>
      <c r="E64" s="56">
        <f>SUM(E65+E67+E69)</f>
        <v>53400</v>
      </c>
      <c r="F64" s="56"/>
      <c r="G64" s="56">
        <v>0</v>
      </c>
      <c r="H64" s="56">
        <v>0</v>
      </c>
    </row>
    <row r="65" spans="1:8" x14ac:dyDescent="0.25">
      <c r="A65" s="41">
        <v>311</v>
      </c>
      <c r="B65" s="46" t="s">
        <v>102</v>
      </c>
      <c r="C65" s="56">
        <f t="shared" ref="C65" si="26">SUM(C66)</f>
        <v>0</v>
      </c>
      <c r="D65" s="56">
        <f t="shared" ref="D65" si="27">SUM(D66)</f>
        <v>0</v>
      </c>
      <c r="E65" s="56">
        <f>SUM(E66)</f>
        <v>45000</v>
      </c>
      <c r="F65" s="56"/>
      <c r="G65" s="56">
        <v>0</v>
      </c>
      <c r="H65" s="56">
        <v>0</v>
      </c>
    </row>
    <row r="66" spans="1:8" ht="26.25" x14ac:dyDescent="0.25">
      <c r="A66" s="59">
        <v>3111</v>
      </c>
      <c r="B66" s="42" t="s">
        <v>103</v>
      </c>
      <c r="C66" s="57">
        <v>0</v>
      </c>
      <c r="D66" s="58">
        <v>0</v>
      </c>
      <c r="E66" s="57">
        <v>45000</v>
      </c>
      <c r="F66" s="57"/>
      <c r="G66" s="56">
        <v>0</v>
      </c>
      <c r="H66" s="56">
        <v>0</v>
      </c>
    </row>
    <row r="67" spans="1:8" ht="26.25" x14ac:dyDescent="0.25">
      <c r="A67" s="41">
        <v>312</v>
      </c>
      <c r="B67" s="46" t="s">
        <v>104</v>
      </c>
      <c r="C67" s="56">
        <f t="shared" ref="C67" si="28">SUM(C68)</f>
        <v>0</v>
      </c>
      <c r="D67" s="56">
        <f t="shared" ref="D67" si="29">SUM(D68)</f>
        <v>0</v>
      </c>
      <c r="E67" s="56">
        <f>SUM(E68)</f>
        <v>2000</v>
      </c>
      <c r="F67" s="56"/>
      <c r="G67" s="56">
        <v>0</v>
      </c>
      <c r="H67" s="56">
        <v>0</v>
      </c>
    </row>
    <row r="68" spans="1:8" ht="26.25" x14ac:dyDescent="0.25">
      <c r="A68" s="59">
        <v>3121</v>
      </c>
      <c r="B68" s="42" t="s">
        <v>104</v>
      </c>
      <c r="C68" s="57">
        <v>0</v>
      </c>
      <c r="D68" s="58">
        <v>0</v>
      </c>
      <c r="E68" s="57">
        <v>2000</v>
      </c>
      <c r="F68" s="57"/>
      <c r="G68" s="56">
        <v>0</v>
      </c>
      <c r="H68" s="56">
        <v>0</v>
      </c>
    </row>
    <row r="69" spans="1:8" ht="26.25" x14ac:dyDescent="0.25">
      <c r="A69" s="41">
        <v>313</v>
      </c>
      <c r="B69" s="46" t="s">
        <v>105</v>
      </c>
      <c r="C69" s="56">
        <f t="shared" ref="C69" si="30">SUM(C70)</f>
        <v>0</v>
      </c>
      <c r="D69" s="56">
        <f t="shared" ref="D69" si="31">SUM(D70)</f>
        <v>0</v>
      </c>
      <c r="E69" s="56">
        <f>SUM(E70)</f>
        <v>6400</v>
      </c>
      <c r="F69" s="56"/>
      <c r="G69" s="56">
        <v>0</v>
      </c>
      <c r="H69" s="56">
        <v>0</v>
      </c>
    </row>
    <row r="70" spans="1:8" ht="51.75" x14ac:dyDescent="0.25">
      <c r="A70" s="59">
        <v>3132</v>
      </c>
      <c r="B70" s="42" t="s">
        <v>106</v>
      </c>
      <c r="C70" s="57">
        <v>0</v>
      </c>
      <c r="D70" s="58">
        <v>0</v>
      </c>
      <c r="E70" s="57">
        <v>6400</v>
      </c>
      <c r="F70" s="57"/>
      <c r="G70" s="56">
        <v>0</v>
      </c>
      <c r="H70" s="56">
        <v>0</v>
      </c>
    </row>
    <row r="71" spans="1:8" ht="26.25" x14ac:dyDescent="0.25">
      <c r="A71" s="41">
        <v>32</v>
      </c>
      <c r="B71" s="46" t="s">
        <v>35</v>
      </c>
      <c r="C71" s="56">
        <f t="shared" ref="C71" si="32">SUM(C72)</f>
        <v>0</v>
      </c>
      <c r="D71" s="56">
        <f t="shared" ref="D71" si="33">SUM(D72)</f>
        <v>0</v>
      </c>
      <c r="E71" s="56">
        <f>SUM(E72)</f>
        <v>3775.74</v>
      </c>
      <c r="F71" s="56"/>
      <c r="G71" s="56">
        <v>0</v>
      </c>
      <c r="H71" s="56">
        <v>0</v>
      </c>
    </row>
    <row r="72" spans="1:8" ht="39" x14ac:dyDescent="0.25">
      <c r="A72" s="41">
        <v>321</v>
      </c>
      <c r="B72" s="46" t="s">
        <v>64</v>
      </c>
      <c r="C72" s="56">
        <f t="shared" ref="C72" si="34">SUM(C73+C74)</f>
        <v>0</v>
      </c>
      <c r="D72" s="56">
        <f t="shared" ref="D72" si="35">SUM(D73+D74)</f>
        <v>0</v>
      </c>
      <c r="E72" s="56">
        <f>SUM(E73+E74)</f>
        <v>3775.74</v>
      </c>
      <c r="F72" s="56"/>
      <c r="G72" s="56">
        <v>0</v>
      </c>
      <c r="H72" s="56">
        <v>0</v>
      </c>
    </row>
    <row r="73" spans="1:8" ht="26.25" x14ac:dyDescent="0.25">
      <c r="A73" s="59">
        <v>3211</v>
      </c>
      <c r="B73" s="42" t="s">
        <v>65</v>
      </c>
      <c r="C73" s="57">
        <v>0</v>
      </c>
      <c r="D73" s="58">
        <v>0</v>
      </c>
      <c r="E73" s="57">
        <v>100</v>
      </c>
      <c r="F73" s="57"/>
      <c r="G73" s="56">
        <v>0</v>
      </c>
      <c r="H73" s="56">
        <v>0</v>
      </c>
    </row>
    <row r="74" spans="1:8" ht="51.75" x14ac:dyDescent="0.25">
      <c r="A74" s="59">
        <v>3212</v>
      </c>
      <c r="B74" s="42" t="s">
        <v>107</v>
      </c>
      <c r="C74" s="57">
        <v>0</v>
      </c>
      <c r="D74" s="58">
        <v>0</v>
      </c>
      <c r="E74" s="57">
        <v>3675.74</v>
      </c>
      <c r="F74" s="57"/>
      <c r="G74" s="56">
        <v>0</v>
      </c>
      <c r="H74" s="56">
        <v>0</v>
      </c>
    </row>
    <row r="75" spans="1:8" ht="25.5" x14ac:dyDescent="0.25">
      <c r="A75" s="53" t="s">
        <v>177</v>
      </c>
      <c r="B75" s="54" t="s">
        <v>178</v>
      </c>
      <c r="C75" s="55">
        <v>0</v>
      </c>
      <c r="D75" s="55">
        <f t="shared" ref="D75" si="36">SUM(D76)</f>
        <v>0</v>
      </c>
      <c r="E75" s="55">
        <v>0</v>
      </c>
      <c r="F75" s="55"/>
      <c r="G75" s="55">
        <f>SUM(G76)</f>
        <v>57175.74</v>
      </c>
      <c r="H75" s="55">
        <f>SUM(H76)</f>
        <v>57175.74</v>
      </c>
    </row>
    <row r="76" spans="1:8" ht="26.25" x14ac:dyDescent="0.25">
      <c r="A76" s="41">
        <v>3</v>
      </c>
      <c r="B76" s="46" t="s">
        <v>23</v>
      </c>
      <c r="C76" s="114">
        <v>0</v>
      </c>
      <c r="D76" s="56">
        <f t="shared" ref="D76" si="37">SUM(D77+D84)</f>
        <v>0</v>
      </c>
      <c r="E76" s="114">
        <v>0</v>
      </c>
      <c r="F76" s="114"/>
      <c r="G76" s="56">
        <f>SUM(G77+G84)</f>
        <v>57175.74</v>
      </c>
      <c r="H76" s="56">
        <f>SUM(H77+H84)</f>
        <v>57175.74</v>
      </c>
    </row>
    <row r="77" spans="1:8" ht="26.25" x14ac:dyDescent="0.25">
      <c r="A77" s="41">
        <v>31</v>
      </c>
      <c r="B77" s="46" t="s">
        <v>24</v>
      </c>
      <c r="C77" s="114">
        <v>0</v>
      </c>
      <c r="D77" s="56">
        <f t="shared" ref="D77" si="38">SUM(D78+D80+D82)</f>
        <v>0</v>
      </c>
      <c r="E77" s="114">
        <v>0</v>
      </c>
      <c r="F77" s="114"/>
      <c r="G77" s="56">
        <f>SUM(G78+G80+G82)</f>
        <v>53400</v>
      </c>
      <c r="H77" s="56">
        <f>SUM(H78+H80+H82)</f>
        <v>53400</v>
      </c>
    </row>
    <row r="78" spans="1:8" x14ac:dyDescent="0.25">
      <c r="A78" s="41">
        <v>311</v>
      </c>
      <c r="B78" s="46" t="s">
        <v>102</v>
      </c>
      <c r="C78" s="114">
        <v>0</v>
      </c>
      <c r="D78" s="56">
        <f t="shared" ref="D78" si="39">SUM(D79)</f>
        <v>0</v>
      </c>
      <c r="E78" s="114">
        <v>0</v>
      </c>
      <c r="F78" s="114"/>
      <c r="G78" s="56">
        <f>SUM(G79)</f>
        <v>45000</v>
      </c>
      <c r="H78" s="56">
        <f>SUM(H79)</f>
        <v>45000</v>
      </c>
    </row>
    <row r="79" spans="1:8" s="135" customFormat="1" ht="26.25" x14ac:dyDescent="0.25">
      <c r="A79" s="59">
        <v>3111</v>
      </c>
      <c r="B79" s="42" t="s">
        <v>103</v>
      </c>
      <c r="C79" s="134">
        <v>0</v>
      </c>
      <c r="D79" s="87">
        <v>0</v>
      </c>
      <c r="E79" s="134">
        <v>0</v>
      </c>
      <c r="F79" s="134"/>
      <c r="G79" s="57">
        <v>45000</v>
      </c>
      <c r="H79" s="57">
        <v>45000</v>
      </c>
    </row>
    <row r="80" spans="1:8" ht="26.25" x14ac:dyDescent="0.25">
      <c r="A80" s="41">
        <v>312</v>
      </c>
      <c r="B80" s="46" t="s">
        <v>104</v>
      </c>
      <c r="C80" s="114">
        <v>0</v>
      </c>
      <c r="D80" s="56">
        <f t="shared" ref="D80" si="40">SUM(D81)</f>
        <v>0</v>
      </c>
      <c r="E80" s="114">
        <v>0</v>
      </c>
      <c r="F80" s="114"/>
      <c r="G80" s="56">
        <f>SUM(G81)</f>
        <v>2000</v>
      </c>
      <c r="H80" s="56">
        <f>SUM(H81)</f>
        <v>2000</v>
      </c>
    </row>
    <row r="81" spans="1:8" ht="26.25" x14ac:dyDescent="0.25">
      <c r="A81" s="59">
        <v>3121</v>
      </c>
      <c r="B81" s="42" t="s">
        <v>104</v>
      </c>
      <c r="C81" s="114">
        <v>0</v>
      </c>
      <c r="D81" s="58">
        <v>0</v>
      </c>
      <c r="E81" s="114">
        <v>0</v>
      </c>
      <c r="F81" s="114"/>
      <c r="G81" s="57">
        <v>2000</v>
      </c>
      <c r="H81" s="57">
        <v>2000</v>
      </c>
    </row>
    <row r="82" spans="1:8" ht="26.25" x14ac:dyDescent="0.25">
      <c r="A82" s="41">
        <v>313</v>
      </c>
      <c r="B82" s="46" t="s">
        <v>105</v>
      </c>
      <c r="C82" s="114">
        <v>0</v>
      </c>
      <c r="D82" s="56">
        <f t="shared" ref="D82" si="41">SUM(D83)</f>
        <v>0</v>
      </c>
      <c r="E82" s="114">
        <v>0</v>
      </c>
      <c r="F82" s="114"/>
      <c r="G82" s="56">
        <f>SUM(G83)</f>
        <v>6400</v>
      </c>
      <c r="H82" s="56">
        <f>SUM(H83)</f>
        <v>6400</v>
      </c>
    </row>
    <row r="83" spans="1:8" ht="51.75" x14ac:dyDescent="0.25">
      <c r="A83" s="59">
        <v>3132</v>
      </c>
      <c r="B83" s="42" t="s">
        <v>106</v>
      </c>
      <c r="C83" s="114">
        <v>0</v>
      </c>
      <c r="D83" s="58">
        <v>0</v>
      </c>
      <c r="E83" s="114">
        <v>0</v>
      </c>
      <c r="F83" s="114"/>
      <c r="G83" s="57">
        <v>6400</v>
      </c>
      <c r="H83" s="57">
        <v>6400</v>
      </c>
    </row>
    <row r="84" spans="1:8" ht="26.25" x14ac:dyDescent="0.25">
      <c r="A84" s="41">
        <v>32</v>
      </c>
      <c r="B84" s="46" t="s">
        <v>35</v>
      </c>
      <c r="C84" s="114">
        <v>0</v>
      </c>
      <c r="D84" s="56">
        <f t="shared" ref="D84" si="42">SUM(D85)</f>
        <v>0</v>
      </c>
      <c r="E84" s="114">
        <v>0</v>
      </c>
      <c r="F84" s="114"/>
      <c r="G84" s="56">
        <f>SUM(G85)</f>
        <v>3775.74</v>
      </c>
      <c r="H84" s="56">
        <f>SUM(H85)</f>
        <v>3775.74</v>
      </c>
    </row>
    <row r="85" spans="1:8" ht="39" x14ac:dyDescent="0.25">
      <c r="A85" s="41">
        <v>321</v>
      </c>
      <c r="B85" s="46" t="s">
        <v>64</v>
      </c>
      <c r="C85" s="114">
        <v>0</v>
      </c>
      <c r="D85" s="56">
        <f t="shared" ref="D85" si="43">SUM(D86+D87)</f>
        <v>0</v>
      </c>
      <c r="E85" s="114">
        <v>0</v>
      </c>
      <c r="F85" s="114"/>
      <c r="G85" s="56">
        <f>SUM(G86+G87)</f>
        <v>3775.74</v>
      </c>
      <c r="H85" s="56">
        <f>SUM(H86+H87)</f>
        <v>3775.74</v>
      </c>
    </row>
    <row r="86" spans="1:8" ht="26.25" x14ac:dyDescent="0.25">
      <c r="A86" s="59">
        <v>3211</v>
      </c>
      <c r="B86" s="42" t="s">
        <v>65</v>
      </c>
      <c r="C86" s="114">
        <v>0</v>
      </c>
      <c r="D86" s="58">
        <v>0</v>
      </c>
      <c r="E86" s="114">
        <v>0</v>
      </c>
      <c r="F86" s="114"/>
      <c r="G86" s="57">
        <v>100</v>
      </c>
      <c r="H86" s="57">
        <v>100</v>
      </c>
    </row>
    <row r="87" spans="1:8" ht="51.75" x14ac:dyDescent="0.25">
      <c r="A87" s="59">
        <v>3212</v>
      </c>
      <c r="B87" s="42" t="s">
        <v>107</v>
      </c>
      <c r="C87" s="114">
        <v>0</v>
      </c>
      <c r="D87" s="58">
        <v>0</v>
      </c>
      <c r="E87" s="114">
        <v>0</v>
      </c>
      <c r="F87" s="114"/>
      <c r="G87" s="57">
        <v>3675.74</v>
      </c>
      <c r="H87" s="57">
        <v>3675.74</v>
      </c>
    </row>
    <row r="88" spans="1:8" ht="51" x14ac:dyDescent="0.25">
      <c r="A88" s="50" t="s">
        <v>60</v>
      </c>
      <c r="B88" s="51" t="s">
        <v>108</v>
      </c>
      <c r="C88" s="52">
        <f t="shared" ref="C88:D88" si="44">C89</f>
        <v>7671.44</v>
      </c>
      <c r="D88" s="52">
        <f t="shared" si="44"/>
        <v>0</v>
      </c>
      <c r="E88" s="52">
        <f>E89</f>
        <v>3300</v>
      </c>
      <c r="F88" s="52"/>
      <c r="G88" s="52">
        <f>G89</f>
        <v>3300</v>
      </c>
      <c r="H88" s="52">
        <f>H89</f>
        <v>3300</v>
      </c>
    </row>
    <row r="89" spans="1:8" ht="89.25" x14ac:dyDescent="0.25">
      <c r="A89" s="53" t="s">
        <v>109</v>
      </c>
      <c r="B89" s="54" t="s">
        <v>110</v>
      </c>
      <c r="C89" s="55">
        <f t="shared" ref="C89:H92" si="45">SUM(C90)</f>
        <v>7671.44</v>
      </c>
      <c r="D89" s="55">
        <f t="shared" si="45"/>
        <v>0</v>
      </c>
      <c r="E89" s="55">
        <f t="shared" si="45"/>
        <v>3300</v>
      </c>
      <c r="F89" s="55"/>
      <c r="G89" s="55">
        <f t="shared" si="45"/>
        <v>3300</v>
      </c>
      <c r="H89" s="55">
        <f t="shared" si="45"/>
        <v>3300</v>
      </c>
    </row>
    <row r="90" spans="1:8" ht="26.25" x14ac:dyDescent="0.25">
      <c r="A90" s="41">
        <v>3</v>
      </c>
      <c r="B90" s="46" t="s">
        <v>23</v>
      </c>
      <c r="C90" s="56">
        <f t="shared" si="45"/>
        <v>7671.44</v>
      </c>
      <c r="D90" s="56">
        <f t="shared" si="45"/>
        <v>0</v>
      </c>
      <c r="E90" s="56">
        <f t="shared" si="45"/>
        <v>3300</v>
      </c>
      <c r="F90" s="56"/>
      <c r="G90" s="56">
        <f t="shared" si="45"/>
        <v>3300</v>
      </c>
      <c r="H90" s="56">
        <f t="shared" si="45"/>
        <v>3300</v>
      </c>
    </row>
    <row r="91" spans="1:8" ht="77.25" x14ac:dyDescent="0.25">
      <c r="A91" s="41">
        <v>37</v>
      </c>
      <c r="B91" s="46" t="s">
        <v>90</v>
      </c>
      <c r="C91" s="56">
        <f t="shared" si="45"/>
        <v>7671.44</v>
      </c>
      <c r="D91" s="56">
        <f t="shared" si="45"/>
        <v>0</v>
      </c>
      <c r="E91" s="56">
        <f t="shared" si="45"/>
        <v>3300</v>
      </c>
      <c r="F91" s="56"/>
      <c r="G91" s="56">
        <f t="shared" si="45"/>
        <v>3300</v>
      </c>
      <c r="H91" s="56">
        <f t="shared" si="45"/>
        <v>3300</v>
      </c>
    </row>
    <row r="92" spans="1:8" ht="51.75" x14ac:dyDescent="0.25">
      <c r="A92" s="41">
        <v>372</v>
      </c>
      <c r="B92" s="46" t="s">
        <v>91</v>
      </c>
      <c r="C92" s="56">
        <f t="shared" si="45"/>
        <v>7671.44</v>
      </c>
      <c r="D92" s="56">
        <f t="shared" si="45"/>
        <v>0</v>
      </c>
      <c r="E92" s="56">
        <f t="shared" si="45"/>
        <v>3300</v>
      </c>
      <c r="F92" s="56"/>
      <c r="G92" s="56">
        <f t="shared" si="45"/>
        <v>3300</v>
      </c>
      <c r="H92" s="56">
        <f t="shared" si="45"/>
        <v>3300</v>
      </c>
    </row>
    <row r="93" spans="1:8" ht="77.25" x14ac:dyDescent="0.25">
      <c r="A93" s="59">
        <v>3723</v>
      </c>
      <c r="B93" s="42" t="s">
        <v>111</v>
      </c>
      <c r="C93" s="57">
        <v>7671.44</v>
      </c>
      <c r="D93" s="133">
        <v>0</v>
      </c>
      <c r="E93" s="57">
        <v>3300</v>
      </c>
      <c r="F93" s="57"/>
      <c r="G93" s="57">
        <v>3300</v>
      </c>
      <c r="H93" s="57">
        <v>3300</v>
      </c>
    </row>
    <row r="94" spans="1:8" ht="63.75" x14ac:dyDescent="0.25">
      <c r="A94" s="50" t="s">
        <v>60</v>
      </c>
      <c r="B94" s="51" t="s">
        <v>112</v>
      </c>
      <c r="C94" s="52">
        <f>C95+C138+C156+C166+C191+C223+C235+C272</f>
        <v>1580031.1099999999</v>
      </c>
      <c r="D94" s="52">
        <f>D95+D138+D156+D166+D191+D223+D235+D272</f>
        <v>1417316.24</v>
      </c>
      <c r="E94" s="52">
        <f>E95+E138+E156+E166+E191+E223+E235+E272</f>
        <v>1766572</v>
      </c>
      <c r="F94" s="52"/>
      <c r="G94" s="52">
        <f>G95+G138+G156+G166+G191+G223+G235+G272</f>
        <v>1764572</v>
      </c>
      <c r="H94" s="52">
        <f>H95+H138+H156+H166+H191+H223+H235+H272</f>
        <v>1764572</v>
      </c>
    </row>
    <row r="95" spans="1:8" ht="25.5" x14ac:dyDescent="0.25">
      <c r="A95" s="53" t="s">
        <v>62</v>
      </c>
      <c r="B95" s="54" t="s">
        <v>21</v>
      </c>
      <c r="C95" s="55">
        <f>C96+C132</f>
        <v>21740.039999999997</v>
      </c>
      <c r="D95" s="55">
        <f t="shared" ref="D95" si="46">D96+D132</f>
        <v>39033.76999999999</v>
      </c>
      <c r="E95" s="55">
        <f>E96+E132</f>
        <v>32372</v>
      </c>
      <c r="F95" s="55"/>
      <c r="G95" s="55">
        <f t="shared" ref="G95:H95" si="47">G96+G132</f>
        <v>32372</v>
      </c>
      <c r="H95" s="55">
        <f t="shared" si="47"/>
        <v>32372</v>
      </c>
    </row>
    <row r="96" spans="1:8" ht="51.75" x14ac:dyDescent="0.25">
      <c r="A96" s="112" t="s">
        <v>154</v>
      </c>
      <c r="B96" s="61" t="s">
        <v>157</v>
      </c>
      <c r="C96" s="62">
        <f>C97</f>
        <v>11166.719999999998</v>
      </c>
      <c r="D96" s="62">
        <f t="shared" ref="D96" si="48">D97</f>
        <v>24434.259999999995</v>
      </c>
      <c r="E96" s="62">
        <f>E97</f>
        <v>21872</v>
      </c>
      <c r="F96" s="62"/>
      <c r="G96" s="62">
        <f>G97</f>
        <v>21872</v>
      </c>
      <c r="H96" s="62">
        <f>H97</f>
        <v>21872</v>
      </c>
    </row>
    <row r="97" spans="1:8" ht="26.25" x14ac:dyDescent="0.25">
      <c r="A97" s="41">
        <v>3</v>
      </c>
      <c r="B97" s="46" t="s">
        <v>23</v>
      </c>
      <c r="C97" s="56">
        <f t="shared" ref="C97:D97" si="49">C98+C101+C128</f>
        <v>11166.719999999998</v>
      </c>
      <c r="D97" s="56">
        <f t="shared" si="49"/>
        <v>24434.259999999995</v>
      </c>
      <c r="E97" s="56">
        <f>E98+E101+E128</f>
        <v>21872</v>
      </c>
      <c r="F97" s="56"/>
      <c r="G97" s="56">
        <f>G98+G101+G128</f>
        <v>21872</v>
      </c>
      <c r="H97" s="56">
        <f>H98+H101+H128</f>
        <v>21872</v>
      </c>
    </row>
    <row r="98" spans="1:8" ht="26.25" x14ac:dyDescent="0.25">
      <c r="A98" s="41">
        <v>31</v>
      </c>
      <c r="B98" s="46" t="s">
        <v>23</v>
      </c>
      <c r="C98" s="56">
        <f>C99+C100</f>
        <v>4852.21</v>
      </c>
      <c r="D98" s="56">
        <f t="shared" ref="D98" si="50">D99+D100</f>
        <v>6105.25</v>
      </c>
      <c r="E98" s="56">
        <f>E99+E100</f>
        <v>4000</v>
      </c>
      <c r="F98" s="56"/>
      <c r="G98" s="56">
        <f>G99+G100</f>
        <v>4000</v>
      </c>
      <c r="H98" s="56">
        <f>H99+H100</f>
        <v>4000</v>
      </c>
    </row>
    <row r="99" spans="1:8" ht="26.25" x14ac:dyDescent="0.25">
      <c r="A99" s="59">
        <v>3111</v>
      </c>
      <c r="B99" s="42" t="s">
        <v>103</v>
      </c>
      <c r="C99" s="57">
        <v>914.82</v>
      </c>
      <c r="D99" s="87">
        <v>1194.51</v>
      </c>
      <c r="E99" s="57">
        <v>500</v>
      </c>
      <c r="F99" s="57"/>
      <c r="G99" s="57">
        <v>500</v>
      </c>
      <c r="H99" s="57">
        <v>500</v>
      </c>
    </row>
    <row r="100" spans="1:8" ht="26.25" x14ac:dyDescent="0.25">
      <c r="A100" s="59">
        <v>3121</v>
      </c>
      <c r="B100" s="42" t="s">
        <v>104</v>
      </c>
      <c r="C100" s="57">
        <v>3937.39</v>
      </c>
      <c r="D100" s="87">
        <v>4910.74</v>
      </c>
      <c r="E100" s="57">
        <v>3500</v>
      </c>
      <c r="F100" s="57"/>
      <c r="G100" s="57">
        <v>3500</v>
      </c>
      <c r="H100" s="57">
        <v>3500</v>
      </c>
    </row>
    <row r="101" spans="1:8" ht="26.25" x14ac:dyDescent="0.25">
      <c r="A101" s="41">
        <v>32</v>
      </c>
      <c r="B101" s="46" t="s">
        <v>35</v>
      </c>
      <c r="C101" s="56">
        <f>SUM(C102+C106+C112+C123+C121)</f>
        <v>6179.7999999999993</v>
      </c>
      <c r="D101" s="56">
        <f t="shared" ref="D101" si="51">SUM(D102+D106+D112+D123+D121)</f>
        <v>17798.119999999995</v>
      </c>
      <c r="E101" s="56">
        <f>SUM(E102+E106+E112+E123+E121)</f>
        <v>17712</v>
      </c>
      <c r="F101" s="56"/>
      <c r="G101" s="56">
        <f>SUM(G102+G106+G112+G123+G121)</f>
        <v>17712</v>
      </c>
      <c r="H101" s="56">
        <f>SUM(H102+H106+H112+H123+H121)</f>
        <v>17712</v>
      </c>
    </row>
    <row r="102" spans="1:8" ht="39" x14ac:dyDescent="0.25">
      <c r="A102" s="41">
        <v>321</v>
      </c>
      <c r="B102" s="46" t="s">
        <v>64</v>
      </c>
      <c r="C102" s="56">
        <f t="shared" ref="C102:D102" si="52">SUM(C103+C104+C105)</f>
        <v>712.65000000000009</v>
      </c>
      <c r="D102" s="56">
        <f t="shared" si="52"/>
        <v>1990.8500000000001</v>
      </c>
      <c r="E102" s="56">
        <f>SUM(E103+E104+E105)</f>
        <v>3400</v>
      </c>
      <c r="F102" s="56"/>
      <c r="G102" s="56">
        <f>SUM(G103+G104+G105)</f>
        <v>3400</v>
      </c>
      <c r="H102" s="56">
        <f>SUM(H103+H104+H105)</f>
        <v>3400</v>
      </c>
    </row>
    <row r="103" spans="1:8" ht="26.25" x14ac:dyDescent="0.25">
      <c r="A103" s="59">
        <v>3211</v>
      </c>
      <c r="B103" s="42" t="s">
        <v>65</v>
      </c>
      <c r="C103" s="57">
        <v>55.6</v>
      </c>
      <c r="D103" s="87">
        <v>265.45</v>
      </c>
      <c r="E103" s="57">
        <v>2000</v>
      </c>
      <c r="F103" s="57"/>
      <c r="G103" s="57">
        <v>2000</v>
      </c>
      <c r="H103" s="57">
        <v>2000</v>
      </c>
    </row>
    <row r="104" spans="1:8" ht="39" x14ac:dyDescent="0.25">
      <c r="A104" s="59">
        <v>3213</v>
      </c>
      <c r="B104" s="42" t="s">
        <v>66</v>
      </c>
      <c r="C104" s="57">
        <v>312.5</v>
      </c>
      <c r="D104" s="87">
        <v>1327.23</v>
      </c>
      <c r="E104" s="57">
        <v>1000</v>
      </c>
      <c r="F104" s="57"/>
      <c r="G104" s="57">
        <v>1000</v>
      </c>
      <c r="H104" s="57">
        <v>1000</v>
      </c>
    </row>
    <row r="105" spans="1:8" ht="39" x14ac:dyDescent="0.25">
      <c r="A105" s="59">
        <v>3214</v>
      </c>
      <c r="B105" s="42" t="s">
        <v>67</v>
      </c>
      <c r="C105" s="57">
        <v>344.55</v>
      </c>
      <c r="D105" s="87">
        <v>398.17</v>
      </c>
      <c r="E105" s="57">
        <v>400</v>
      </c>
      <c r="F105" s="57"/>
      <c r="G105" s="57">
        <v>400</v>
      </c>
      <c r="H105" s="57">
        <v>400</v>
      </c>
    </row>
    <row r="106" spans="1:8" ht="39" x14ac:dyDescent="0.25">
      <c r="A106" s="41">
        <v>322</v>
      </c>
      <c r="B106" s="46" t="s">
        <v>68</v>
      </c>
      <c r="C106" s="56">
        <f t="shared" ref="C106" si="53">SUM(C107:C111)</f>
        <v>2799.77</v>
      </c>
      <c r="D106" s="56">
        <f>SUM(D107:D111)</f>
        <v>8958.7799999999988</v>
      </c>
      <c r="E106" s="56">
        <f>SUM(E107:E111)</f>
        <v>8600</v>
      </c>
      <c r="F106" s="56"/>
      <c r="G106" s="56">
        <f>SUM(G107:G111)</f>
        <v>8600</v>
      </c>
      <c r="H106" s="56">
        <f>SUM(H107:H111)</f>
        <v>8600</v>
      </c>
    </row>
    <row r="107" spans="1:8" x14ac:dyDescent="0.25">
      <c r="A107" s="59">
        <v>3221</v>
      </c>
      <c r="B107" s="42" t="s">
        <v>113</v>
      </c>
      <c r="C107" s="57">
        <v>2799.77</v>
      </c>
      <c r="D107" s="87">
        <v>3981.68</v>
      </c>
      <c r="E107" s="57">
        <v>4000</v>
      </c>
      <c r="F107" s="57"/>
      <c r="G107" s="57">
        <v>4000</v>
      </c>
      <c r="H107" s="57">
        <v>4000</v>
      </c>
    </row>
    <row r="108" spans="1:8" ht="26.25" x14ac:dyDescent="0.25">
      <c r="A108" s="59">
        <v>3222</v>
      </c>
      <c r="B108" s="42" t="s">
        <v>114</v>
      </c>
      <c r="C108" s="57">
        <v>0</v>
      </c>
      <c r="D108" s="87">
        <v>66.36</v>
      </c>
      <c r="E108" s="57">
        <v>100</v>
      </c>
      <c r="F108" s="57"/>
      <c r="G108" s="57">
        <v>100</v>
      </c>
      <c r="H108" s="57">
        <v>100</v>
      </c>
    </row>
    <row r="109" spans="1:8" x14ac:dyDescent="0.25">
      <c r="A109" s="59">
        <v>3223</v>
      </c>
      <c r="B109" s="42" t="s">
        <v>70</v>
      </c>
      <c r="C109" s="57">
        <v>0</v>
      </c>
      <c r="D109" s="87">
        <v>3981.68</v>
      </c>
      <c r="E109" s="57">
        <v>3000</v>
      </c>
      <c r="F109" s="57"/>
      <c r="G109" s="57">
        <v>3000</v>
      </c>
      <c r="H109" s="57">
        <v>3000</v>
      </c>
    </row>
    <row r="110" spans="1:8" ht="26.25" x14ac:dyDescent="0.25">
      <c r="A110" s="59">
        <v>3225</v>
      </c>
      <c r="B110" s="42" t="s">
        <v>115</v>
      </c>
      <c r="C110" s="57">
        <v>0</v>
      </c>
      <c r="D110" s="87">
        <v>929.06</v>
      </c>
      <c r="E110" s="57">
        <v>1000</v>
      </c>
      <c r="F110" s="57"/>
      <c r="G110" s="57">
        <v>1000</v>
      </c>
      <c r="H110" s="57">
        <v>1000</v>
      </c>
    </row>
    <row r="111" spans="1:8" ht="26.25" x14ac:dyDescent="0.25">
      <c r="A111" s="59">
        <v>3227</v>
      </c>
      <c r="B111" s="42" t="s">
        <v>116</v>
      </c>
      <c r="C111" s="57">
        <v>0</v>
      </c>
      <c r="D111" s="87">
        <v>0</v>
      </c>
      <c r="E111" s="57">
        <v>500</v>
      </c>
      <c r="F111" s="57"/>
      <c r="G111" s="57">
        <v>500</v>
      </c>
      <c r="H111" s="57">
        <v>500</v>
      </c>
    </row>
    <row r="112" spans="1:8" ht="26.25" x14ac:dyDescent="0.25">
      <c r="A112" s="41">
        <v>323</v>
      </c>
      <c r="B112" s="46" t="s">
        <v>73</v>
      </c>
      <c r="C112" s="56">
        <f>SUM(C113:C120)</f>
        <v>1306.92</v>
      </c>
      <c r="D112" s="56">
        <f>SUM(D113:D120)</f>
        <v>4977.1099999999997</v>
      </c>
      <c r="E112" s="56">
        <f>SUM(E113:E120)</f>
        <v>4362</v>
      </c>
      <c r="F112" s="56"/>
      <c r="G112" s="56">
        <f>SUM(G113:G120)</f>
        <v>4362</v>
      </c>
      <c r="H112" s="56">
        <f>SUM(H113:H120)</f>
        <v>4362</v>
      </c>
    </row>
    <row r="113" spans="1:8" ht="26.25" x14ac:dyDescent="0.25">
      <c r="A113" s="59">
        <v>3231</v>
      </c>
      <c r="B113" s="42" t="s">
        <v>74</v>
      </c>
      <c r="C113" s="57">
        <v>0</v>
      </c>
      <c r="D113" s="87">
        <v>0</v>
      </c>
      <c r="E113" s="57">
        <v>100</v>
      </c>
      <c r="F113" s="57"/>
      <c r="G113" s="57">
        <v>100</v>
      </c>
      <c r="H113" s="57">
        <v>100</v>
      </c>
    </row>
    <row r="114" spans="1:8" ht="39" x14ac:dyDescent="0.25">
      <c r="A114" s="59">
        <v>3232</v>
      </c>
      <c r="B114" s="42" t="s">
        <v>117</v>
      </c>
      <c r="C114" s="57">
        <v>0</v>
      </c>
      <c r="D114" s="87">
        <v>663.61</v>
      </c>
      <c r="E114" s="57">
        <v>2000</v>
      </c>
      <c r="F114" s="57"/>
      <c r="G114" s="57">
        <v>2000</v>
      </c>
      <c r="H114" s="57">
        <v>2000</v>
      </c>
    </row>
    <row r="115" spans="1:8" ht="39" x14ac:dyDescent="0.25">
      <c r="A115" s="59">
        <v>3233</v>
      </c>
      <c r="B115" s="42" t="s">
        <v>75</v>
      </c>
      <c r="C115" s="57">
        <v>12.61</v>
      </c>
      <c r="D115" s="87">
        <v>132.72</v>
      </c>
      <c r="E115" s="57">
        <v>12</v>
      </c>
      <c r="F115" s="57"/>
      <c r="G115" s="57">
        <v>12</v>
      </c>
      <c r="H115" s="57">
        <v>12</v>
      </c>
    </row>
    <row r="116" spans="1:8" ht="26.25" x14ac:dyDescent="0.25">
      <c r="A116" s="59">
        <v>3234</v>
      </c>
      <c r="B116" s="42" t="s">
        <v>76</v>
      </c>
      <c r="C116" s="57">
        <v>750.21</v>
      </c>
      <c r="D116" s="87">
        <v>1327.23</v>
      </c>
      <c r="E116" s="57">
        <v>700</v>
      </c>
      <c r="F116" s="57"/>
      <c r="G116" s="57">
        <v>700</v>
      </c>
      <c r="H116" s="57">
        <v>700</v>
      </c>
    </row>
    <row r="117" spans="1:8" ht="26.25" x14ac:dyDescent="0.25">
      <c r="A117" s="59">
        <v>3235</v>
      </c>
      <c r="B117" s="42" t="s">
        <v>77</v>
      </c>
      <c r="C117" s="57">
        <v>377.25</v>
      </c>
      <c r="D117" s="87">
        <v>1327.23</v>
      </c>
      <c r="E117" s="57">
        <v>300</v>
      </c>
      <c r="F117" s="57"/>
      <c r="G117" s="57">
        <v>300</v>
      </c>
      <c r="H117" s="57">
        <v>300</v>
      </c>
    </row>
    <row r="118" spans="1:8" ht="39" x14ac:dyDescent="0.25">
      <c r="A118" s="59">
        <v>3236</v>
      </c>
      <c r="B118" s="42" t="s">
        <v>78</v>
      </c>
      <c r="C118" s="57">
        <v>0</v>
      </c>
      <c r="D118" s="87">
        <v>331.81</v>
      </c>
      <c r="E118" s="57">
        <v>300</v>
      </c>
      <c r="F118" s="57"/>
      <c r="G118" s="57">
        <v>300</v>
      </c>
      <c r="H118" s="57">
        <v>300</v>
      </c>
    </row>
    <row r="119" spans="1:8" ht="26.25" x14ac:dyDescent="0.25">
      <c r="A119" s="59">
        <v>3237</v>
      </c>
      <c r="B119" s="42" t="s">
        <v>79</v>
      </c>
      <c r="C119" s="57">
        <v>166.85</v>
      </c>
      <c r="D119" s="87">
        <v>265.45</v>
      </c>
      <c r="E119" s="57">
        <v>50</v>
      </c>
      <c r="F119" s="57"/>
      <c r="G119" s="57">
        <v>50</v>
      </c>
      <c r="H119" s="57">
        <v>50</v>
      </c>
    </row>
    <row r="120" spans="1:8" ht="26.25" x14ac:dyDescent="0.25">
      <c r="A120" s="59">
        <v>3238</v>
      </c>
      <c r="B120" s="42" t="s">
        <v>118</v>
      </c>
      <c r="C120" s="57">
        <v>0</v>
      </c>
      <c r="D120" s="87">
        <v>929.06</v>
      </c>
      <c r="E120" s="57">
        <v>900</v>
      </c>
      <c r="F120" s="57"/>
      <c r="G120" s="57">
        <v>900</v>
      </c>
      <c r="H120" s="57">
        <v>900</v>
      </c>
    </row>
    <row r="121" spans="1:8" ht="39" x14ac:dyDescent="0.25">
      <c r="A121" s="41">
        <v>324</v>
      </c>
      <c r="B121" s="46" t="s">
        <v>64</v>
      </c>
      <c r="C121" s="56">
        <f t="shared" ref="C121:D121" si="54">C122</f>
        <v>303.32</v>
      </c>
      <c r="D121" s="56">
        <f t="shared" si="54"/>
        <v>398.17</v>
      </c>
      <c r="E121" s="56">
        <f>E122</f>
        <v>300</v>
      </c>
      <c r="F121" s="56"/>
      <c r="G121" s="56">
        <f>G122</f>
        <v>300</v>
      </c>
      <c r="H121" s="56">
        <f>H122</f>
        <v>300</v>
      </c>
    </row>
    <row r="122" spans="1:8" ht="51.75" x14ac:dyDescent="0.25">
      <c r="A122" s="63">
        <v>3241</v>
      </c>
      <c r="B122" s="64" t="s">
        <v>119</v>
      </c>
      <c r="C122" s="65">
        <v>303.32</v>
      </c>
      <c r="D122" s="87">
        <v>398.17</v>
      </c>
      <c r="E122" s="65">
        <v>300</v>
      </c>
      <c r="F122" s="65"/>
      <c r="G122" s="65">
        <v>300</v>
      </c>
      <c r="H122" s="65">
        <v>300</v>
      </c>
    </row>
    <row r="123" spans="1:8" ht="51.75" x14ac:dyDescent="0.25">
      <c r="A123" s="41">
        <v>329</v>
      </c>
      <c r="B123" s="46" t="s">
        <v>82</v>
      </c>
      <c r="C123" s="56">
        <f t="shared" ref="C123" si="55">SUM(C124:C127)</f>
        <v>1057.1399999999999</v>
      </c>
      <c r="D123" s="56">
        <f>SUM(D124:D127)</f>
        <v>1473.21</v>
      </c>
      <c r="E123" s="56">
        <f>SUM(E124:E127)</f>
        <v>1050</v>
      </c>
      <c r="F123" s="56"/>
      <c r="G123" s="56">
        <f>SUM(G124:G127)</f>
        <v>1050</v>
      </c>
      <c r="H123" s="56">
        <f>SUM(H124:H127)</f>
        <v>1050</v>
      </c>
    </row>
    <row r="124" spans="1:8" x14ac:dyDescent="0.25">
      <c r="A124" s="59">
        <v>3293</v>
      </c>
      <c r="B124" s="42" t="s">
        <v>84</v>
      </c>
      <c r="C124" s="57">
        <v>734.64</v>
      </c>
      <c r="D124" s="87">
        <v>663.61</v>
      </c>
      <c r="E124" s="57">
        <v>700</v>
      </c>
      <c r="F124" s="57"/>
      <c r="G124" s="57">
        <v>700</v>
      </c>
      <c r="H124" s="57">
        <v>700</v>
      </c>
    </row>
    <row r="125" spans="1:8" x14ac:dyDescent="0.25">
      <c r="A125" s="59">
        <v>3294</v>
      </c>
      <c r="B125" s="42" t="s">
        <v>120</v>
      </c>
      <c r="C125" s="57">
        <v>0</v>
      </c>
      <c r="D125" s="87">
        <v>13.27</v>
      </c>
      <c r="E125" s="57">
        <v>50</v>
      </c>
      <c r="F125" s="57"/>
      <c r="G125" s="57">
        <v>50</v>
      </c>
      <c r="H125" s="57">
        <v>50</v>
      </c>
    </row>
    <row r="126" spans="1:8" ht="39" x14ac:dyDescent="0.25">
      <c r="A126" s="59">
        <v>3295</v>
      </c>
      <c r="B126" s="42" t="s">
        <v>121</v>
      </c>
      <c r="C126" s="57">
        <v>67.03</v>
      </c>
      <c r="D126" s="87">
        <v>132.72</v>
      </c>
      <c r="E126" s="57">
        <v>50</v>
      </c>
      <c r="F126" s="57"/>
      <c r="G126" s="57">
        <v>50</v>
      </c>
      <c r="H126" s="57">
        <v>50</v>
      </c>
    </row>
    <row r="127" spans="1:8" ht="51.75" x14ac:dyDescent="0.25">
      <c r="A127" s="59">
        <v>3299</v>
      </c>
      <c r="B127" s="42" t="s">
        <v>82</v>
      </c>
      <c r="C127" s="57">
        <v>255.47</v>
      </c>
      <c r="D127" s="87">
        <v>663.61</v>
      </c>
      <c r="E127" s="57">
        <v>250</v>
      </c>
      <c r="F127" s="57"/>
      <c r="G127" s="57">
        <v>250</v>
      </c>
      <c r="H127" s="57">
        <v>250</v>
      </c>
    </row>
    <row r="128" spans="1:8" ht="26.25" x14ac:dyDescent="0.25">
      <c r="A128" s="41">
        <v>34</v>
      </c>
      <c r="B128" s="46" t="s">
        <v>122</v>
      </c>
      <c r="C128" s="56">
        <f t="shared" ref="C128:D128" si="56">C129</f>
        <v>134.71</v>
      </c>
      <c r="D128" s="56">
        <f t="shared" si="56"/>
        <v>530.89</v>
      </c>
      <c r="E128" s="56">
        <f>E129</f>
        <v>160</v>
      </c>
      <c r="F128" s="56"/>
      <c r="G128" s="56">
        <f>G129</f>
        <v>160</v>
      </c>
      <c r="H128" s="56">
        <f>H129</f>
        <v>160</v>
      </c>
    </row>
    <row r="129" spans="1:8" ht="39" x14ac:dyDescent="0.25">
      <c r="A129" s="41">
        <v>343</v>
      </c>
      <c r="B129" s="46" t="s">
        <v>88</v>
      </c>
      <c r="C129" s="56">
        <f t="shared" ref="C129" si="57">C130+C131</f>
        <v>134.71</v>
      </c>
      <c r="D129" s="56">
        <f>D130+D131</f>
        <v>530.89</v>
      </c>
      <c r="E129" s="56">
        <f>E130+E131</f>
        <v>160</v>
      </c>
      <c r="F129" s="56"/>
      <c r="G129" s="56">
        <f>G130+G131</f>
        <v>160</v>
      </c>
      <c r="H129" s="56">
        <f>H130+H131</f>
        <v>160</v>
      </c>
    </row>
    <row r="130" spans="1:8" ht="39" x14ac:dyDescent="0.25">
      <c r="A130" s="59">
        <v>3431</v>
      </c>
      <c r="B130" s="42" t="s">
        <v>123</v>
      </c>
      <c r="C130" s="57">
        <v>134.71</v>
      </c>
      <c r="D130" s="87">
        <v>398.17</v>
      </c>
      <c r="E130" s="57">
        <v>150</v>
      </c>
      <c r="F130" s="57"/>
      <c r="G130" s="57">
        <v>150</v>
      </c>
      <c r="H130" s="57">
        <v>150</v>
      </c>
    </row>
    <row r="131" spans="1:8" x14ac:dyDescent="0.25">
      <c r="A131" s="59">
        <v>3433</v>
      </c>
      <c r="B131" s="42" t="s">
        <v>124</v>
      </c>
      <c r="C131" s="57">
        <v>0</v>
      </c>
      <c r="D131" s="87">
        <v>132.72</v>
      </c>
      <c r="E131" s="57">
        <v>10</v>
      </c>
      <c r="F131" s="57"/>
      <c r="G131" s="57">
        <v>10</v>
      </c>
      <c r="H131" s="57">
        <v>10</v>
      </c>
    </row>
    <row r="132" spans="1:8" ht="39" x14ac:dyDescent="0.25">
      <c r="A132" s="66" t="s">
        <v>154</v>
      </c>
      <c r="B132" s="67" t="s">
        <v>158</v>
      </c>
      <c r="C132" s="68">
        <f>C133</f>
        <v>10573.32</v>
      </c>
      <c r="D132" s="68">
        <f>D133</f>
        <v>14599.509999999998</v>
      </c>
      <c r="E132" s="68">
        <f t="shared" ref="E132:H133" si="58">E133</f>
        <v>10500</v>
      </c>
      <c r="F132" s="68"/>
      <c r="G132" s="68">
        <f t="shared" si="58"/>
        <v>10500</v>
      </c>
      <c r="H132" s="68">
        <f t="shared" si="58"/>
        <v>10500</v>
      </c>
    </row>
    <row r="133" spans="1:8" ht="26.25" x14ac:dyDescent="0.25">
      <c r="A133" s="41">
        <v>3</v>
      </c>
      <c r="B133" s="46" t="s">
        <v>23</v>
      </c>
      <c r="C133" s="56">
        <f t="shared" ref="C133:D133" si="59">C134</f>
        <v>10573.32</v>
      </c>
      <c r="D133" s="56">
        <f t="shared" si="59"/>
        <v>14599.509999999998</v>
      </c>
      <c r="E133" s="56">
        <f t="shared" si="58"/>
        <v>10500</v>
      </c>
      <c r="F133" s="56"/>
      <c r="G133" s="56">
        <f t="shared" si="58"/>
        <v>10500</v>
      </c>
      <c r="H133" s="56">
        <f t="shared" si="58"/>
        <v>10500</v>
      </c>
    </row>
    <row r="134" spans="1:8" ht="26.25" x14ac:dyDescent="0.25">
      <c r="A134" s="41">
        <v>32</v>
      </c>
      <c r="B134" s="46" t="s">
        <v>35</v>
      </c>
      <c r="C134" s="56">
        <f>C135+C136</f>
        <v>10573.32</v>
      </c>
      <c r="D134" s="56">
        <f>D135+D136</f>
        <v>14599.509999999998</v>
      </c>
      <c r="E134" s="56">
        <f>E135+E136</f>
        <v>10500</v>
      </c>
      <c r="F134" s="56"/>
      <c r="G134" s="56">
        <f>G135+G136</f>
        <v>10500</v>
      </c>
      <c r="H134" s="56">
        <f>H135+H136</f>
        <v>10500</v>
      </c>
    </row>
    <row r="135" spans="1:8" ht="26.25" x14ac:dyDescent="0.25">
      <c r="A135" s="59">
        <v>3231</v>
      </c>
      <c r="B135" s="42" t="s">
        <v>74</v>
      </c>
      <c r="C135" s="57">
        <v>1883.27</v>
      </c>
      <c r="D135" s="87">
        <v>2654.46</v>
      </c>
      <c r="E135" s="57">
        <v>1500</v>
      </c>
      <c r="F135" s="57"/>
      <c r="G135" s="57">
        <v>1500</v>
      </c>
      <c r="H135" s="57">
        <v>1500</v>
      </c>
    </row>
    <row r="136" spans="1:8" ht="51.75" x14ac:dyDescent="0.25">
      <c r="A136" s="41">
        <v>329</v>
      </c>
      <c r="B136" s="46" t="s">
        <v>82</v>
      </c>
      <c r="C136" s="56">
        <f t="shared" ref="C136:D136" si="60">SUM(C137:C137)</f>
        <v>8690.0499999999993</v>
      </c>
      <c r="D136" s="56">
        <f t="shared" si="60"/>
        <v>11945.05</v>
      </c>
      <c r="E136" s="56">
        <f>SUM(E137:E137)</f>
        <v>9000</v>
      </c>
      <c r="F136" s="56"/>
      <c r="G136" s="56">
        <f>SUM(G137:G137)</f>
        <v>9000</v>
      </c>
      <c r="H136" s="56">
        <f>SUM(H137:H137)</f>
        <v>9000</v>
      </c>
    </row>
    <row r="137" spans="1:8" ht="51.75" x14ac:dyDescent="0.25">
      <c r="A137" s="59">
        <v>3299</v>
      </c>
      <c r="B137" s="42" t="s">
        <v>82</v>
      </c>
      <c r="C137" s="57">
        <v>8690.0499999999993</v>
      </c>
      <c r="D137" s="87">
        <v>11945.05</v>
      </c>
      <c r="E137" s="57">
        <v>9000</v>
      </c>
      <c r="F137" s="57"/>
      <c r="G137" s="57">
        <v>9000</v>
      </c>
      <c r="H137" s="57">
        <v>9000</v>
      </c>
    </row>
    <row r="138" spans="1:8" ht="63.75" x14ac:dyDescent="0.25">
      <c r="A138" s="53" t="s">
        <v>92</v>
      </c>
      <c r="B138" s="54" t="s">
        <v>125</v>
      </c>
      <c r="C138" s="55">
        <f>SUM(C140)</f>
        <v>1298345.2</v>
      </c>
      <c r="D138" s="55">
        <f>SUM(D140)</f>
        <v>1162718.17</v>
      </c>
      <c r="E138" s="55">
        <f>SUM(E140)</f>
        <v>1492000</v>
      </c>
      <c r="F138" s="55"/>
      <c r="G138" s="55">
        <f>SUM(G140)</f>
        <v>1492000</v>
      </c>
      <c r="H138" s="55">
        <f>SUM(H140)</f>
        <v>1492000</v>
      </c>
    </row>
    <row r="139" spans="1:8" ht="26.25" x14ac:dyDescent="0.25">
      <c r="A139" s="70" t="s">
        <v>154</v>
      </c>
      <c r="B139" s="71" t="s">
        <v>159</v>
      </c>
      <c r="C139" s="72">
        <f t="shared" ref="C139:D139" si="61">C138</f>
        <v>1298345.2</v>
      </c>
      <c r="D139" s="72">
        <f t="shared" si="61"/>
        <v>1162718.17</v>
      </c>
      <c r="E139" s="72">
        <f>E138</f>
        <v>1492000</v>
      </c>
      <c r="F139" s="72"/>
      <c r="G139" s="72">
        <f>G138</f>
        <v>1492000</v>
      </c>
      <c r="H139" s="72">
        <f>H138</f>
        <v>1492000</v>
      </c>
    </row>
    <row r="140" spans="1:8" ht="26.25" x14ac:dyDescent="0.25">
      <c r="A140" s="74">
        <v>3</v>
      </c>
      <c r="B140" s="75" t="s">
        <v>23</v>
      </c>
      <c r="C140" s="60">
        <f>SUM(C141+C149)</f>
        <v>1298345.2</v>
      </c>
      <c r="D140" s="60">
        <f>SUM(D141+D149)</f>
        <v>1162718.17</v>
      </c>
      <c r="E140" s="60">
        <f>SUM(E141+E149)</f>
        <v>1492000</v>
      </c>
      <c r="F140" s="60"/>
      <c r="G140" s="60">
        <f>SUM(G141+G149)</f>
        <v>1492000</v>
      </c>
      <c r="H140" s="60">
        <f>SUM(H141+H149)</f>
        <v>1492000</v>
      </c>
    </row>
    <row r="141" spans="1:8" ht="26.25" x14ac:dyDescent="0.25">
      <c r="A141" s="74">
        <v>31</v>
      </c>
      <c r="B141" s="75" t="s">
        <v>24</v>
      </c>
      <c r="C141" s="60">
        <f>C142+C147</f>
        <v>1261424.97</v>
      </c>
      <c r="D141" s="60">
        <f>D142+D147</f>
        <v>1107970.01</v>
      </c>
      <c r="E141" s="60">
        <f>E142+E147</f>
        <v>1454000</v>
      </c>
      <c r="F141" s="60"/>
      <c r="G141" s="60">
        <f>G142+G147</f>
        <v>1454000</v>
      </c>
      <c r="H141" s="60">
        <f>H142+H147</f>
        <v>1454000</v>
      </c>
    </row>
    <row r="142" spans="1:8" x14ac:dyDescent="0.25">
      <c r="A142" s="74">
        <v>311</v>
      </c>
      <c r="B142" s="75" t="s">
        <v>102</v>
      </c>
      <c r="C142" s="60">
        <f>C143+C144+C145+C146</f>
        <v>1092124.99</v>
      </c>
      <c r="D142" s="60">
        <f>D143+D144+D145+D146</f>
        <v>961576.75</v>
      </c>
      <c r="E142" s="60">
        <f>E143+E144+E145+E146</f>
        <v>1284000</v>
      </c>
      <c r="F142" s="60"/>
      <c r="G142" s="60">
        <f>G143+G144+G145+G146</f>
        <v>1284000</v>
      </c>
      <c r="H142" s="60">
        <f>H143+H144+H145+H146</f>
        <v>1284000</v>
      </c>
    </row>
    <row r="143" spans="1:8" ht="26.25" x14ac:dyDescent="0.25">
      <c r="A143" s="59">
        <v>3111</v>
      </c>
      <c r="B143" s="42" t="s">
        <v>103</v>
      </c>
      <c r="C143" s="57">
        <v>1011186.07</v>
      </c>
      <c r="D143" s="87">
        <v>902515.1</v>
      </c>
      <c r="E143" s="57">
        <v>1200000</v>
      </c>
      <c r="F143" s="57"/>
      <c r="G143" s="57">
        <v>1200000</v>
      </c>
      <c r="H143" s="57">
        <v>1200000</v>
      </c>
    </row>
    <row r="144" spans="1:8" ht="26.25" x14ac:dyDescent="0.25">
      <c r="A144" s="59">
        <v>3113</v>
      </c>
      <c r="B144" s="42" t="s">
        <v>126</v>
      </c>
      <c r="C144" s="57">
        <v>14439.29</v>
      </c>
      <c r="D144" s="87">
        <v>16590.349999999999</v>
      </c>
      <c r="E144" s="57">
        <v>15000</v>
      </c>
      <c r="F144" s="57"/>
      <c r="G144" s="57">
        <v>15000</v>
      </c>
      <c r="H144" s="57">
        <v>15000</v>
      </c>
    </row>
    <row r="145" spans="1:8" ht="39" x14ac:dyDescent="0.25">
      <c r="A145" s="59">
        <v>3114</v>
      </c>
      <c r="B145" s="42" t="s">
        <v>127</v>
      </c>
      <c r="C145" s="57">
        <v>27751.200000000001</v>
      </c>
      <c r="D145" s="87">
        <v>19908.419999999998</v>
      </c>
      <c r="E145" s="57">
        <v>30000</v>
      </c>
      <c r="F145" s="57"/>
      <c r="G145" s="57">
        <v>30000</v>
      </c>
      <c r="H145" s="57">
        <v>30000</v>
      </c>
    </row>
    <row r="146" spans="1:8" ht="26.25" x14ac:dyDescent="0.25">
      <c r="A146" s="59">
        <v>3121</v>
      </c>
      <c r="B146" s="42" t="s">
        <v>104</v>
      </c>
      <c r="C146" s="57">
        <v>38748.43</v>
      </c>
      <c r="D146" s="87">
        <v>22562.880000000001</v>
      </c>
      <c r="E146" s="57">
        <v>39000</v>
      </c>
      <c r="F146" s="57"/>
      <c r="G146" s="57">
        <v>39000</v>
      </c>
      <c r="H146" s="57">
        <v>39000</v>
      </c>
    </row>
    <row r="147" spans="1:8" ht="26.25" x14ac:dyDescent="0.25">
      <c r="A147" s="74">
        <v>313</v>
      </c>
      <c r="B147" s="75" t="s">
        <v>105</v>
      </c>
      <c r="C147" s="60">
        <f t="shared" ref="C147:D147" si="62">C148</f>
        <v>169299.98</v>
      </c>
      <c r="D147" s="60">
        <f t="shared" si="62"/>
        <v>146393.26</v>
      </c>
      <c r="E147" s="60">
        <f>E148</f>
        <v>170000</v>
      </c>
      <c r="F147" s="60"/>
      <c r="G147" s="60">
        <f>G148</f>
        <v>170000</v>
      </c>
      <c r="H147" s="60">
        <f>H148</f>
        <v>170000</v>
      </c>
    </row>
    <row r="148" spans="1:8" ht="51.75" x14ac:dyDescent="0.25">
      <c r="A148" s="59">
        <v>3132</v>
      </c>
      <c r="B148" s="42" t="s">
        <v>106</v>
      </c>
      <c r="C148" s="57">
        <v>169299.98</v>
      </c>
      <c r="D148" s="87">
        <v>146393.26</v>
      </c>
      <c r="E148" s="57">
        <v>170000</v>
      </c>
      <c r="F148" s="57"/>
      <c r="G148" s="57">
        <v>170000</v>
      </c>
      <c r="H148" s="57">
        <v>170000</v>
      </c>
    </row>
    <row r="149" spans="1:8" ht="26.25" x14ac:dyDescent="0.25">
      <c r="A149" s="74">
        <v>32</v>
      </c>
      <c r="B149" s="75" t="s">
        <v>35</v>
      </c>
      <c r="C149" s="60">
        <f t="shared" ref="C149:E149" si="63">SUM(C150+C154+C152)</f>
        <v>36920.229999999996</v>
      </c>
      <c r="D149" s="60">
        <f t="shared" si="63"/>
        <v>54748.160000000003</v>
      </c>
      <c r="E149" s="60">
        <f t="shared" si="63"/>
        <v>38000</v>
      </c>
      <c r="F149" s="60"/>
      <c r="G149" s="60">
        <f>SUM(G150+G154+G152)</f>
        <v>38000</v>
      </c>
      <c r="H149" s="60">
        <f>SUM(H150+H154+H152)</f>
        <v>38000</v>
      </c>
    </row>
    <row r="150" spans="1:8" ht="39" x14ac:dyDescent="0.25">
      <c r="A150" s="74">
        <v>321</v>
      </c>
      <c r="B150" s="75" t="s">
        <v>64</v>
      </c>
      <c r="C150" s="60">
        <f t="shared" ref="C150:H150" si="64">SUM(C151)</f>
        <v>32886.75</v>
      </c>
      <c r="D150" s="60">
        <f t="shared" si="64"/>
        <v>51761.9</v>
      </c>
      <c r="E150" s="60">
        <f t="shared" si="64"/>
        <v>35000</v>
      </c>
      <c r="F150" s="60"/>
      <c r="G150" s="60">
        <f t="shared" si="64"/>
        <v>35000</v>
      </c>
      <c r="H150" s="60">
        <f t="shared" si="64"/>
        <v>35000</v>
      </c>
    </row>
    <row r="151" spans="1:8" ht="51.75" x14ac:dyDescent="0.25">
      <c r="A151" s="59">
        <v>3212</v>
      </c>
      <c r="B151" s="42" t="s">
        <v>107</v>
      </c>
      <c r="C151" s="57">
        <v>32886.75</v>
      </c>
      <c r="D151" s="87">
        <v>51761.9</v>
      </c>
      <c r="E151" s="57">
        <v>35000</v>
      </c>
      <c r="F151" s="57"/>
      <c r="G151" s="57">
        <v>35000</v>
      </c>
      <c r="H151" s="57">
        <v>35000</v>
      </c>
    </row>
    <row r="152" spans="1:8" ht="26.25" x14ac:dyDescent="0.25">
      <c r="A152" s="41">
        <v>323</v>
      </c>
      <c r="B152" s="46" t="s">
        <v>73</v>
      </c>
      <c r="C152" s="56">
        <f>C153</f>
        <v>1225.8399999999999</v>
      </c>
      <c r="D152" s="56">
        <f t="shared" ref="D152:H152" si="65">D153</f>
        <v>0</v>
      </c>
      <c r="E152" s="56">
        <f t="shared" si="65"/>
        <v>100</v>
      </c>
      <c r="F152" s="56"/>
      <c r="G152" s="56">
        <f t="shared" si="65"/>
        <v>100</v>
      </c>
      <c r="H152" s="56">
        <f t="shared" si="65"/>
        <v>100</v>
      </c>
    </row>
    <row r="153" spans="1:8" ht="26.25" x14ac:dyDescent="0.25">
      <c r="A153" s="59">
        <v>3237</v>
      </c>
      <c r="B153" s="42" t="s">
        <v>79</v>
      </c>
      <c r="C153" s="57">
        <v>1225.8399999999999</v>
      </c>
      <c r="D153" s="87">
        <v>0</v>
      </c>
      <c r="E153" s="57">
        <v>100</v>
      </c>
      <c r="F153" s="57"/>
      <c r="G153" s="57">
        <v>100</v>
      </c>
      <c r="H153" s="57">
        <v>100</v>
      </c>
    </row>
    <row r="154" spans="1:8" ht="51.75" x14ac:dyDescent="0.25">
      <c r="A154" s="41">
        <v>329</v>
      </c>
      <c r="B154" s="46" t="s">
        <v>82</v>
      </c>
      <c r="C154" s="56">
        <f t="shared" ref="C154:D154" si="66">SUM(C155)</f>
        <v>2807.64</v>
      </c>
      <c r="D154" s="56">
        <f t="shared" si="66"/>
        <v>2986.26</v>
      </c>
      <c r="E154" s="56">
        <f>SUM(E155)</f>
        <v>2900</v>
      </c>
      <c r="F154" s="56"/>
      <c r="G154" s="56">
        <f>SUM(G155)</f>
        <v>2900</v>
      </c>
      <c r="H154" s="56">
        <f>SUM(H155)</f>
        <v>2900</v>
      </c>
    </row>
    <row r="155" spans="1:8" ht="26.25" x14ac:dyDescent="0.25">
      <c r="A155" s="59">
        <v>3295</v>
      </c>
      <c r="B155" s="42" t="s">
        <v>128</v>
      </c>
      <c r="C155" s="57">
        <v>2807.64</v>
      </c>
      <c r="D155" s="87">
        <v>2986.26</v>
      </c>
      <c r="E155" s="57">
        <v>2900</v>
      </c>
      <c r="F155" s="57"/>
      <c r="G155" s="57">
        <v>2900</v>
      </c>
      <c r="H155" s="57">
        <v>2900</v>
      </c>
    </row>
    <row r="156" spans="1:8" ht="38.25" x14ac:dyDescent="0.25">
      <c r="A156" s="76" t="s">
        <v>202</v>
      </c>
      <c r="B156" s="77" t="s">
        <v>203</v>
      </c>
      <c r="C156" s="78">
        <f>C157+C162</f>
        <v>126779.87000000001</v>
      </c>
      <c r="D156" s="78">
        <f t="shared" ref="D156" si="67">D157</f>
        <v>83615.37</v>
      </c>
      <c r="E156" s="78">
        <f>E157</f>
        <v>90000</v>
      </c>
      <c r="F156" s="78"/>
      <c r="G156" s="78">
        <f t="shared" ref="G156:H156" si="68">G157</f>
        <v>90000</v>
      </c>
      <c r="H156" s="78">
        <f t="shared" si="68"/>
        <v>90000</v>
      </c>
    </row>
    <row r="157" spans="1:8" ht="26.25" x14ac:dyDescent="0.25">
      <c r="A157" s="70" t="s">
        <v>154</v>
      </c>
      <c r="B157" s="71" t="s">
        <v>160</v>
      </c>
      <c r="C157" s="73">
        <f>C158+C162</f>
        <v>86536.46</v>
      </c>
      <c r="D157" s="73">
        <f>D158</f>
        <v>83615.37</v>
      </c>
      <c r="E157" s="73">
        <f>E158+E162</f>
        <v>90000</v>
      </c>
      <c r="F157" s="73"/>
      <c r="G157" s="73">
        <f t="shared" ref="G157:H157" si="69">G158+G162</f>
        <v>90000</v>
      </c>
      <c r="H157" s="73">
        <f t="shared" si="69"/>
        <v>90000</v>
      </c>
    </row>
    <row r="158" spans="1:8" ht="26.25" x14ac:dyDescent="0.25">
      <c r="A158" s="74">
        <v>3</v>
      </c>
      <c r="B158" s="75" t="s">
        <v>23</v>
      </c>
      <c r="C158" s="60">
        <f t="shared" ref="C158:H160" si="70">SUM(C159)</f>
        <v>46293.05</v>
      </c>
      <c r="D158" s="60">
        <f t="shared" si="70"/>
        <v>83615.37</v>
      </c>
      <c r="E158" s="60">
        <f t="shared" si="70"/>
        <v>48000</v>
      </c>
      <c r="F158" s="60"/>
      <c r="G158" s="60">
        <f t="shared" si="70"/>
        <v>48000</v>
      </c>
      <c r="H158" s="60">
        <f t="shared" si="70"/>
        <v>48000</v>
      </c>
    </row>
    <row r="159" spans="1:8" ht="77.25" x14ac:dyDescent="0.25">
      <c r="A159" s="74">
        <v>37</v>
      </c>
      <c r="B159" s="75" t="s">
        <v>90</v>
      </c>
      <c r="C159" s="60">
        <f t="shared" si="70"/>
        <v>46293.05</v>
      </c>
      <c r="D159" s="60">
        <f t="shared" si="70"/>
        <v>83615.37</v>
      </c>
      <c r="E159" s="60">
        <f t="shared" si="70"/>
        <v>48000</v>
      </c>
      <c r="F159" s="60"/>
      <c r="G159" s="60">
        <f t="shared" si="70"/>
        <v>48000</v>
      </c>
      <c r="H159" s="60">
        <f t="shared" si="70"/>
        <v>48000</v>
      </c>
    </row>
    <row r="160" spans="1:8" ht="51.75" x14ac:dyDescent="0.25">
      <c r="A160" s="74">
        <v>372</v>
      </c>
      <c r="B160" s="75" t="s">
        <v>91</v>
      </c>
      <c r="C160" s="60">
        <f t="shared" si="70"/>
        <v>46293.05</v>
      </c>
      <c r="D160" s="60">
        <f t="shared" si="70"/>
        <v>83615.37</v>
      </c>
      <c r="E160" s="60">
        <f t="shared" si="70"/>
        <v>48000</v>
      </c>
      <c r="F160" s="60"/>
      <c r="G160" s="60">
        <f t="shared" si="70"/>
        <v>48000</v>
      </c>
      <c r="H160" s="60">
        <f t="shared" si="70"/>
        <v>48000</v>
      </c>
    </row>
    <row r="161" spans="1:8" ht="51.75" x14ac:dyDescent="0.25">
      <c r="A161" s="59">
        <v>3722</v>
      </c>
      <c r="B161" s="42" t="s">
        <v>151</v>
      </c>
      <c r="C161" s="57">
        <v>46293.05</v>
      </c>
      <c r="D161" s="116">
        <v>83615.37</v>
      </c>
      <c r="E161" s="57">
        <v>48000</v>
      </c>
      <c r="F161" s="57"/>
      <c r="G161" s="57">
        <v>48000</v>
      </c>
      <c r="H161" s="57">
        <v>48000</v>
      </c>
    </row>
    <row r="162" spans="1:8" ht="51.75" x14ac:dyDescent="0.25">
      <c r="A162" s="41">
        <v>4</v>
      </c>
      <c r="B162" s="46" t="s">
        <v>25</v>
      </c>
      <c r="C162" s="56">
        <f>C163</f>
        <v>40243.410000000003</v>
      </c>
      <c r="D162" s="56">
        <f t="shared" ref="D162" si="71">D163</f>
        <v>0</v>
      </c>
      <c r="E162" s="56">
        <f t="shared" ref="E162:H164" si="72">E163</f>
        <v>42000</v>
      </c>
      <c r="F162" s="56"/>
      <c r="G162" s="56">
        <f t="shared" si="72"/>
        <v>42000</v>
      </c>
      <c r="H162" s="56">
        <f t="shared" si="72"/>
        <v>42000</v>
      </c>
    </row>
    <row r="163" spans="1:8" ht="63.75" x14ac:dyDescent="0.25">
      <c r="A163" s="41">
        <v>42</v>
      </c>
      <c r="B163" s="79" t="s">
        <v>53</v>
      </c>
      <c r="C163" s="56">
        <f>C164</f>
        <v>40243.410000000003</v>
      </c>
      <c r="D163" s="56">
        <f t="shared" ref="D163" si="73">D164</f>
        <v>0</v>
      </c>
      <c r="E163" s="56">
        <f t="shared" si="72"/>
        <v>42000</v>
      </c>
      <c r="F163" s="56"/>
      <c r="G163" s="56">
        <f t="shared" si="72"/>
        <v>42000</v>
      </c>
      <c r="H163" s="56">
        <f t="shared" si="72"/>
        <v>42000</v>
      </c>
    </row>
    <row r="164" spans="1:8" ht="64.5" x14ac:dyDescent="0.25">
      <c r="A164" s="41">
        <v>424</v>
      </c>
      <c r="B164" s="46" t="s">
        <v>129</v>
      </c>
      <c r="C164" s="56">
        <f>C165</f>
        <v>40243.410000000003</v>
      </c>
      <c r="D164" s="56">
        <f>D165</f>
        <v>0</v>
      </c>
      <c r="E164" s="56">
        <f t="shared" si="72"/>
        <v>42000</v>
      </c>
      <c r="F164" s="56"/>
      <c r="G164" s="56">
        <f t="shared" si="72"/>
        <v>42000</v>
      </c>
      <c r="H164" s="56">
        <f t="shared" si="72"/>
        <v>42000</v>
      </c>
    </row>
    <row r="165" spans="1:8" x14ac:dyDescent="0.25">
      <c r="A165" s="59">
        <v>4241</v>
      </c>
      <c r="B165" s="42" t="s">
        <v>130</v>
      </c>
      <c r="C165" s="57">
        <v>40243.410000000003</v>
      </c>
      <c r="D165" s="58">
        <v>0</v>
      </c>
      <c r="E165" s="57">
        <v>42000</v>
      </c>
      <c r="F165" s="57"/>
      <c r="G165" s="57">
        <v>42000</v>
      </c>
      <c r="H165" s="57">
        <v>42000</v>
      </c>
    </row>
    <row r="166" spans="1:8" ht="25.5" x14ac:dyDescent="0.25">
      <c r="A166" s="80" t="s">
        <v>97</v>
      </c>
      <c r="B166" s="81" t="s">
        <v>131</v>
      </c>
      <c r="C166" s="82">
        <f t="shared" ref="C166:D166" si="74">C167+C186</f>
        <v>70078.87</v>
      </c>
      <c r="D166" s="82">
        <f t="shared" si="74"/>
        <v>74201.209999999992</v>
      </c>
      <c r="E166" s="82">
        <f>E167+E186</f>
        <v>80300</v>
      </c>
      <c r="F166" s="82"/>
      <c r="G166" s="82">
        <f>G167+G186</f>
        <v>80300</v>
      </c>
      <c r="H166" s="82">
        <f t="shared" ref="H166" si="75">H167+H186</f>
        <v>80300</v>
      </c>
    </row>
    <row r="167" spans="1:8" ht="38.25" x14ac:dyDescent="0.25">
      <c r="A167" s="83" t="s">
        <v>154</v>
      </c>
      <c r="B167" s="84" t="s">
        <v>183</v>
      </c>
      <c r="C167" s="68">
        <f t="shared" ref="C167:D167" si="76">C168</f>
        <v>67462.899999999994</v>
      </c>
      <c r="D167" s="68">
        <f t="shared" si="76"/>
        <v>67034.179999999993</v>
      </c>
      <c r="E167" s="68">
        <f>E168</f>
        <v>76300</v>
      </c>
      <c r="F167" s="68"/>
      <c r="G167" s="68">
        <f>G168</f>
        <v>76300</v>
      </c>
      <c r="H167" s="68">
        <f>H168</f>
        <v>76300</v>
      </c>
    </row>
    <row r="168" spans="1:8" ht="26.25" x14ac:dyDescent="0.25">
      <c r="A168" s="85">
        <v>3</v>
      </c>
      <c r="B168" s="75" t="s">
        <v>23</v>
      </c>
      <c r="C168" s="60">
        <f t="shared" ref="C168:D168" si="77">SUM(C169+C172)</f>
        <v>67462.899999999994</v>
      </c>
      <c r="D168" s="60">
        <f t="shared" si="77"/>
        <v>67034.179999999993</v>
      </c>
      <c r="E168" s="60">
        <f>SUM(E169+E172)</f>
        <v>76300</v>
      </c>
      <c r="F168" s="60"/>
      <c r="G168" s="60">
        <f>SUM(G169+G172)</f>
        <v>76300</v>
      </c>
      <c r="H168" s="60">
        <f t="shared" ref="H168" si="78">SUM(H169+H172)</f>
        <v>76300</v>
      </c>
    </row>
    <row r="169" spans="1:8" ht="26.25" x14ac:dyDescent="0.25">
      <c r="A169" s="85">
        <v>31</v>
      </c>
      <c r="B169" s="75" t="s">
        <v>24</v>
      </c>
      <c r="C169" s="60">
        <f t="shared" ref="C169:D169" si="79">C170</f>
        <v>3123.61</v>
      </c>
      <c r="D169" s="60">
        <f t="shared" si="79"/>
        <v>2000</v>
      </c>
      <c r="E169" s="60">
        <f>E170</f>
        <v>2000</v>
      </c>
      <c r="F169" s="60"/>
      <c r="G169" s="60">
        <f t="shared" ref="G169:H169" si="80">G170</f>
        <v>2000</v>
      </c>
      <c r="H169" s="60">
        <f t="shared" si="80"/>
        <v>2000</v>
      </c>
    </row>
    <row r="170" spans="1:8" x14ac:dyDescent="0.25">
      <c r="A170" s="85">
        <v>312</v>
      </c>
      <c r="B170" s="75" t="s">
        <v>132</v>
      </c>
      <c r="C170" s="60">
        <f>C171</f>
        <v>3123.61</v>
      </c>
      <c r="D170" s="60">
        <v>2000</v>
      </c>
      <c r="E170" s="60">
        <v>2000</v>
      </c>
      <c r="F170" s="60"/>
      <c r="G170" s="60">
        <v>2000</v>
      </c>
      <c r="H170" s="60">
        <v>2000</v>
      </c>
    </row>
    <row r="171" spans="1:8" ht="26.25" x14ac:dyDescent="0.25">
      <c r="A171" s="86">
        <v>3121</v>
      </c>
      <c r="B171" s="42" t="s">
        <v>104</v>
      </c>
      <c r="C171" s="57">
        <v>3123.61</v>
      </c>
      <c r="D171" s="87">
        <v>1990.84</v>
      </c>
      <c r="E171" s="57">
        <v>2000</v>
      </c>
      <c r="F171" s="57"/>
      <c r="G171" s="57">
        <v>2000</v>
      </c>
      <c r="H171" s="57">
        <v>2000</v>
      </c>
    </row>
    <row r="172" spans="1:8" ht="26.25" x14ac:dyDescent="0.25">
      <c r="A172" s="74">
        <v>32</v>
      </c>
      <c r="B172" s="75" t="s">
        <v>35</v>
      </c>
      <c r="C172" s="60">
        <f>C173+C180</f>
        <v>64339.29</v>
      </c>
      <c r="D172" s="60">
        <f t="shared" ref="D172" si="81">D173+D180</f>
        <v>65034.179999999993</v>
      </c>
      <c r="E172" s="60">
        <f>E173+E180</f>
        <v>74300</v>
      </c>
      <c r="F172" s="60"/>
      <c r="G172" s="60">
        <f>G173+G180</f>
        <v>74300</v>
      </c>
      <c r="H172" s="60">
        <f>H173+H180</f>
        <v>74300</v>
      </c>
    </row>
    <row r="173" spans="1:8" ht="39" x14ac:dyDescent="0.25">
      <c r="A173" s="85">
        <v>322</v>
      </c>
      <c r="B173" s="75" t="s">
        <v>68</v>
      </c>
      <c r="C173" s="60">
        <f>SUM(C174:C179)</f>
        <v>58788.89</v>
      </c>
      <c r="D173" s="60">
        <f t="shared" ref="D173" si="82">SUM(D174:D179)</f>
        <v>63574.229999999996</v>
      </c>
      <c r="E173" s="60">
        <f>SUM(E174:E179)</f>
        <v>67800</v>
      </c>
      <c r="F173" s="60"/>
      <c r="G173" s="60">
        <f>SUM(G174:G179)</f>
        <v>67800</v>
      </c>
      <c r="H173" s="60">
        <f t="shared" ref="H173" si="83">SUM(H174:H179)</f>
        <v>67800</v>
      </c>
    </row>
    <row r="174" spans="1:8" ht="39" x14ac:dyDescent="0.25">
      <c r="A174" s="86">
        <v>3221</v>
      </c>
      <c r="B174" s="42" t="s">
        <v>133</v>
      </c>
      <c r="C174" s="57">
        <v>1422.52</v>
      </c>
      <c r="D174" s="58">
        <v>1327.23</v>
      </c>
      <c r="E174" s="57">
        <v>1600</v>
      </c>
      <c r="F174" s="57"/>
      <c r="G174" s="57">
        <v>1600</v>
      </c>
      <c r="H174" s="57">
        <v>1600</v>
      </c>
    </row>
    <row r="175" spans="1:8" ht="26.25" x14ac:dyDescent="0.25">
      <c r="A175" s="86">
        <v>3222</v>
      </c>
      <c r="B175" s="42" t="s">
        <v>114</v>
      </c>
      <c r="C175" s="57">
        <v>53582.9</v>
      </c>
      <c r="D175" s="58">
        <v>59194.37</v>
      </c>
      <c r="E175" s="57">
        <v>62000</v>
      </c>
      <c r="F175" s="57"/>
      <c r="G175" s="57">
        <v>62000</v>
      </c>
      <c r="H175" s="57">
        <v>62000</v>
      </c>
    </row>
    <row r="176" spans="1:8" x14ac:dyDescent="0.25">
      <c r="A176" s="86">
        <v>3223</v>
      </c>
      <c r="B176" s="42" t="s">
        <v>70</v>
      </c>
      <c r="C176" s="57">
        <v>1748.36</v>
      </c>
      <c r="D176" s="58">
        <v>1990.84</v>
      </c>
      <c r="E176" s="57">
        <v>2000</v>
      </c>
      <c r="F176" s="57"/>
      <c r="G176" s="57">
        <v>2000</v>
      </c>
      <c r="H176" s="57">
        <v>2000</v>
      </c>
    </row>
    <row r="177" spans="1:8" ht="39" x14ac:dyDescent="0.25">
      <c r="A177" s="86">
        <v>3224</v>
      </c>
      <c r="B177" s="42" t="s">
        <v>134</v>
      </c>
      <c r="C177" s="57">
        <v>4</v>
      </c>
      <c r="D177" s="58">
        <v>331.81</v>
      </c>
      <c r="E177" s="57">
        <v>100</v>
      </c>
      <c r="F177" s="57"/>
      <c r="G177" s="57">
        <v>100</v>
      </c>
      <c r="H177" s="57">
        <v>100</v>
      </c>
    </row>
    <row r="178" spans="1:8" ht="26.25" x14ac:dyDescent="0.25">
      <c r="A178" s="86">
        <v>3225</v>
      </c>
      <c r="B178" s="42" t="s">
        <v>71</v>
      </c>
      <c r="C178" s="57">
        <v>1299.03</v>
      </c>
      <c r="D178" s="58">
        <v>331.81</v>
      </c>
      <c r="E178" s="57">
        <v>1300</v>
      </c>
      <c r="F178" s="57"/>
      <c r="G178" s="57">
        <v>1300</v>
      </c>
      <c r="H178" s="57">
        <v>1300</v>
      </c>
    </row>
    <row r="179" spans="1:8" ht="26.25" x14ac:dyDescent="0.25">
      <c r="A179" s="86">
        <v>3227</v>
      </c>
      <c r="B179" s="42" t="s">
        <v>116</v>
      </c>
      <c r="C179" s="57">
        <v>732.08</v>
      </c>
      <c r="D179" s="58">
        <v>398.17</v>
      </c>
      <c r="E179" s="57">
        <v>800</v>
      </c>
      <c r="F179" s="57"/>
      <c r="G179" s="57">
        <v>800</v>
      </c>
      <c r="H179" s="57">
        <v>800</v>
      </c>
    </row>
    <row r="180" spans="1:8" ht="26.25" x14ac:dyDescent="0.25">
      <c r="A180" s="85">
        <v>323</v>
      </c>
      <c r="B180" s="75" t="s">
        <v>73</v>
      </c>
      <c r="C180" s="60">
        <f>C181+C182+C183</f>
        <v>5550.4</v>
      </c>
      <c r="D180" s="60">
        <f t="shared" ref="D180" si="84">D181+D182+D183</f>
        <v>1459.9499999999998</v>
      </c>
      <c r="E180" s="60">
        <f>E181+E182+E183</f>
        <v>6500</v>
      </c>
      <c r="F180" s="60"/>
      <c r="G180" s="60">
        <f>G181+G182+G183</f>
        <v>6500</v>
      </c>
      <c r="H180" s="60">
        <f t="shared" ref="H180" si="85">H181+H182+H183</f>
        <v>6500</v>
      </c>
    </row>
    <row r="181" spans="1:8" ht="39" x14ac:dyDescent="0.25">
      <c r="A181" s="86">
        <v>3232</v>
      </c>
      <c r="B181" s="42" t="s">
        <v>117</v>
      </c>
      <c r="C181" s="57">
        <v>4220.1899999999996</v>
      </c>
      <c r="D181" s="58">
        <v>530.89</v>
      </c>
      <c r="E181" s="57">
        <v>5000</v>
      </c>
      <c r="F181" s="57"/>
      <c r="G181" s="57">
        <v>5000</v>
      </c>
      <c r="H181" s="57">
        <v>5000</v>
      </c>
    </row>
    <row r="182" spans="1:8" ht="39" x14ac:dyDescent="0.25">
      <c r="A182" s="86">
        <v>3236</v>
      </c>
      <c r="B182" s="42" t="s">
        <v>78</v>
      </c>
      <c r="C182" s="57">
        <v>485.1</v>
      </c>
      <c r="D182" s="58">
        <v>265.45</v>
      </c>
      <c r="E182" s="57">
        <v>500</v>
      </c>
      <c r="F182" s="57"/>
      <c r="G182" s="57">
        <v>500</v>
      </c>
      <c r="H182" s="57">
        <v>500</v>
      </c>
    </row>
    <row r="183" spans="1:8" ht="26.25" x14ac:dyDescent="0.25">
      <c r="A183" s="86">
        <v>3238</v>
      </c>
      <c r="B183" s="42" t="s">
        <v>118</v>
      </c>
      <c r="C183" s="57">
        <v>845.11</v>
      </c>
      <c r="D183" s="58">
        <v>663.61</v>
      </c>
      <c r="E183" s="57">
        <v>1000</v>
      </c>
      <c r="F183" s="57"/>
      <c r="G183" s="57">
        <v>1000</v>
      </c>
      <c r="H183" s="57">
        <v>1000</v>
      </c>
    </row>
    <row r="184" spans="1:8" ht="39" x14ac:dyDescent="0.25">
      <c r="A184" s="88">
        <v>329</v>
      </c>
      <c r="B184" s="46" t="s">
        <v>135</v>
      </c>
      <c r="C184" s="56">
        <v>0</v>
      </c>
      <c r="D184" s="56">
        <v>0</v>
      </c>
      <c r="E184" s="56">
        <v>0</v>
      </c>
      <c r="F184" s="56"/>
      <c r="G184" s="56">
        <v>0</v>
      </c>
      <c r="H184" s="56">
        <v>0</v>
      </c>
    </row>
    <row r="185" spans="1:8" ht="51.75" x14ac:dyDescent="0.25">
      <c r="A185" s="86">
        <v>3299</v>
      </c>
      <c r="B185" s="42" t="s">
        <v>82</v>
      </c>
      <c r="C185" s="57">
        <v>0</v>
      </c>
      <c r="D185" s="58">
        <v>0</v>
      </c>
      <c r="E185" s="57">
        <v>0</v>
      </c>
      <c r="F185" s="57"/>
      <c r="G185" s="57">
        <v>0</v>
      </c>
      <c r="H185" s="57">
        <v>0</v>
      </c>
    </row>
    <row r="186" spans="1:8" ht="25.5" x14ac:dyDescent="0.25">
      <c r="A186" s="89" t="s">
        <v>154</v>
      </c>
      <c r="B186" s="90" t="s">
        <v>161</v>
      </c>
      <c r="C186" s="72">
        <f t="shared" ref="C186:D186" si="86">C187</f>
        <v>2615.9699999999998</v>
      </c>
      <c r="D186" s="72">
        <f t="shared" si="86"/>
        <v>7167.03</v>
      </c>
      <c r="E186" s="72">
        <f t="shared" ref="E186:H189" si="87">E187</f>
        <v>4000</v>
      </c>
      <c r="F186" s="72"/>
      <c r="G186" s="72">
        <f t="shared" si="87"/>
        <v>4000</v>
      </c>
      <c r="H186" s="72">
        <f t="shared" si="87"/>
        <v>4000</v>
      </c>
    </row>
    <row r="187" spans="1:8" ht="26.25" x14ac:dyDescent="0.25">
      <c r="A187" s="85">
        <v>3</v>
      </c>
      <c r="B187" s="75" t="s">
        <v>23</v>
      </c>
      <c r="C187" s="60">
        <f>C189</f>
        <v>2615.9699999999998</v>
      </c>
      <c r="D187" s="60">
        <f>D189</f>
        <v>7167.03</v>
      </c>
      <c r="E187" s="60">
        <f>E189</f>
        <v>4000</v>
      </c>
      <c r="F187" s="60"/>
      <c r="G187" s="60">
        <f>G189</f>
        <v>4000</v>
      </c>
      <c r="H187" s="60">
        <f>H189</f>
        <v>4000</v>
      </c>
    </row>
    <row r="188" spans="1:8" ht="26.25" x14ac:dyDescent="0.25">
      <c r="A188" s="74">
        <v>32</v>
      </c>
      <c r="B188" s="75" t="s">
        <v>35</v>
      </c>
      <c r="C188" s="60">
        <f>C189</f>
        <v>2615.9699999999998</v>
      </c>
      <c r="D188" s="60">
        <f>D189</f>
        <v>7167.03</v>
      </c>
      <c r="E188" s="60">
        <f>E189</f>
        <v>4000</v>
      </c>
      <c r="F188" s="60"/>
      <c r="G188" s="60">
        <f>G189</f>
        <v>4000</v>
      </c>
      <c r="H188" s="60">
        <f>H189</f>
        <v>4000</v>
      </c>
    </row>
    <row r="189" spans="1:8" s="115" customFormat="1" ht="39" x14ac:dyDescent="0.25">
      <c r="A189" s="88">
        <v>322</v>
      </c>
      <c r="B189" s="46" t="s">
        <v>68</v>
      </c>
      <c r="C189" s="56">
        <f t="shared" ref="C189:D189" si="88">C190</f>
        <v>2615.9699999999998</v>
      </c>
      <c r="D189" s="56">
        <f t="shared" si="88"/>
        <v>7167.03</v>
      </c>
      <c r="E189" s="56">
        <f t="shared" si="87"/>
        <v>4000</v>
      </c>
      <c r="F189" s="56"/>
      <c r="G189" s="56">
        <f t="shared" si="87"/>
        <v>4000</v>
      </c>
      <c r="H189" s="56">
        <f t="shared" si="87"/>
        <v>4000</v>
      </c>
    </row>
    <row r="190" spans="1:8" ht="26.25" x14ac:dyDescent="0.25">
      <c r="A190" s="86">
        <v>3222</v>
      </c>
      <c r="B190" s="42" t="s">
        <v>114</v>
      </c>
      <c r="C190" s="57">
        <v>2615.9699999999998</v>
      </c>
      <c r="D190" s="87">
        <v>7167.03</v>
      </c>
      <c r="E190" s="57">
        <v>4000</v>
      </c>
      <c r="F190" s="57"/>
      <c r="G190" s="57">
        <v>4000</v>
      </c>
      <c r="H190" s="57">
        <v>4000</v>
      </c>
    </row>
    <row r="191" spans="1:8" ht="25.5" x14ac:dyDescent="0.25">
      <c r="A191" s="53" t="s">
        <v>136</v>
      </c>
      <c r="B191" s="54" t="s">
        <v>137</v>
      </c>
      <c r="C191" s="55">
        <f t="shared" ref="C191" si="89">C192+C210</f>
        <v>53570.97</v>
      </c>
      <c r="D191" s="55">
        <f>D192+D210</f>
        <v>40294.650000000009</v>
      </c>
      <c r="E191" s="55">
        <f>E192+E210</f>
        <v>57800</v>
      </c>
      <c r="F191" s="55"/>
      <c r="G191" s="55">
        <f t="shared" ref="G191:H191" si="90">G192+G210</f>
        <v>57800</v>
      </c>
      <c r="H191" s="55">
        <f t="shared" si="90"/>
        <v>57800</v>
      </c>
    </row>
    <row r="192" spans="1:8" ht="38.25" x14ac:dyDescent="0.25">
      <c r="A192" s="91" t="s">
        <v>154</v>
      </c>
      <c r="B192" s="92" t="s">
        <v>158</v>
      </c>
      <c r="C192" s="93">
        <f t="shared" ref="C192:D192" si="91">C193</f>
        <v>26358.33</v>
      </c>
      <c r="D192" s="93">
        <f t="shared" si="91"/>
        <v>22708.870000000003</v>
      </c>
      <c r="E192" s="93">
        <f>E193</f>
        <v>29950</v>
      </c>
      <c r="F192" s="93"/>
      <c r="G192" s="93">
        <f>G193</f>
        <v>29950</v>
      </c>
      <c r="H192" s="93">
        <f>H193</f>
        <v>29950</v>
      </c>
    </row>
    <row r="193" spans="1:8" ht="26.25" x14ac:dyDescent="0.25">
      <c r="A193" s="41">
        <v>3</v>
      </c>
      <c r="B193" s="46" t="s">
        <v>23</v>
      </c>
      <c r="C193" s="56">
        <f t="shared" ref="C193:D193" si="92">SUM(C194+C202)</f>
        <v>26358.33</v>
      </c>
      <c r="D193" s="56">
        <f t="shared" si="92"/>
        <v>22708.870000000003</v>
      </c>
      <c r="E193" s="56">
        <f>SUM(E194+E202)</f>
        <v>29950</v>
      </c>
      <c r="F193" s="56"/>
      <c r="G193" s="56">
        <f>SUM(G194+G202)</f>
        <v>29950</v>
      </c>
      <c r="H193" s="56">
        <f>SUM(H194+H202)</f>
        <v>29950</v>
      </c>
    </row>
    <row r="194" spans="1:8" ht="26.25" x14ac:dyDescent="0.25">
      <c r="A194" s="41">
        <v>31</v>
      </c>
      <c r="B194" s="46" t="s">
        <v>24</v>
      </c>
      <c r="C194" s="56">
        <f>SUM(C195+C198+C200)</f>
        <v>26013.27</v>
      </c>
      <c r="D194" s="56">
        <f t="shared" ref="D194" si="93">SUM(D195+D198+D200)</f>
        <v>21832.9</v>
      </c>
      <c r="E194" s="56">
        <f>SUM(E195+E198+E200)</f>
        <v>29300</v>
      </c>
      <c r="F194" s="56"/>
      <c r="G194" s="56">
        <f>SUM(G195+G198+G200)</f>
        <v>29300</v>
      </c>
      <c r="H194" s="56">
        <f>SUM(H195+H198+H200)</f>
        <v>29300</v>
      </c>
    </row>
    <row r="195" spans="1:8" x14ac:dyDescent="0.25">
      <c r="A195" s="41">
        <v>311</v>
      </c>
      <c r="B195" s="46" t="s">
        <v>102</v>
      </c>
      <c r="C195" s="56">
        <f t="shared" ref="C195:E195" si="94">C196+C197</f>
        <v>26013.27</v>
      </c>
      <c r="D195" s="56">
        <f t="shared" si="94"/>
        <v>21832.9</v>
      </c>
      <c r="E195" s="56">
        <f t="shared" si="94"/>
        <v>29100</v>
      </c>
      <c r="F195" s="56"/>
      <c r="G195" s="56">
        <f>G196+G197</f>
        <v>29100</v>
      </c>
      <c r="H195" s="56">
        <f>H196+H197</f>
        <v>29100</v>
      </c>
    </row>
    <row r="196" spans="1:8" ht="26.25" x14ac:dyDescent="0.25">
      <c r="A196" s="59">
        <v>3111</v>
      </c>
      <c r="B196" s="42" t="s">
        <v>103</v>
      </c>
      <c r="C196" s="57">
        <v>26013.27</v>
      </c>
      <c r="D196" s="58">
        <v>21832.9</v>
      </c>
      <c r="E196" s="57">
        <v>29000</v>
      </c>
      <c r="F196" s="57"/>
      <c r="G196" s="57">
        <v>29000</v>
      </c>
      <c r="H196" s="57">
        <v>29000</v>
      </c>
    </row>
    <row r="197" spans="1:8" ht="26.25" x14ac:dyDescent="0.25">
      <c r="A197" s="59">
        <v>3113</v>
      </c>
      <c r="B197" s="42" t="s">
        <v>126</v>
      </c>
      <c r="C197" s="57">
        <v>0</v>
      </c>
      <c r="D197" s="58">
        <v>0</v>
      </c>
      <c r="E197" s="57">
        <v>100</v>
      </c>
      <c r="F197" s="57"/>
      <c r="G197" s="57">
        <v>100</v>
      </c>
      <c r="H197" s="57">
        <v>100</v>
      </c>
    </row>
    <row r="198" spans="1:8" ht="26.25" x14ac:dyDescent="0.25">
      <c r="A198" s="41">
        <v>312</v>
      </c>
      <c r="B198" s="46" t="s">
        <v>104</v>
      </c>
      <c r="C198" s="56">
        <f t="shared" ref="C198:D198" si="95">SUM(C199)</f>
        <v>0</v>
      </c>
      <c r="D198" s="56">
        <f t="shared" si="95"/>
        <v>0</v>
      </c>
      <c r="E198" s="56">
        <f>SUM(E199)</f>
        <v>100</v>
      </c>
      <c r="F198" s="56"/>
      <c r="G198" s="56">
        <f>SUM(G199)</f>
        <v>100</v>
      </c>
      <c r="H198" s="56">
        <f>SUM(H199)</f>
        <v>100</v>
      </c>
    </row>
    <row r="199" spans="1:8" ht="26.25" x14ac:dyDescent="0.25">
      <c r="A199" s="59">
        <v>3121</v>
      </c>
      <c r="B199" s="42" t="s">
        <v>104</v>
      </c>
      <c r="C199" s="57">
        <v>0</v>
      </c>
      <c r="D199" s="58">
        <v>0</v>
      </c>
      <c r="E199" s="57">
        <v>100</v>
      </c>
      <c r="F199" s="57"/>
      <c r="G199" s="57">
        <v>100</v>
      </c>
      <c r="H199" s="57">
        <v>100</v>
      </c>
    </row>
    <row r="200" spans="1:8" ht="26.25" x14ac:dyDescent="0.25">
      <c r="A200" s="41">
        <v>313</v>
      </c>
      <c r="B200" s="46" t="s">
        <v>105</v>
      </c>
      <c r="C200" s="56">
        <f t="shared" ref="C200:D200" si="96">SUM(C201)</f>
        <v>0</v>
      </c>
      <c r="D200" s="56">
        <f t="shared" si="96"/>
        <v>0</v>
      </c>
      <c r="E200" s="56">
        <f>SUM(E201)</f>
        <v>100</v>
      </c>
      <c r="F200" s="56"/>
      <c r="G200" s="56">
        <f>SUM(G201)</f>
        <v>100</v>
      </c>
      <c r="H200" s="56">
        <f>SUM(H201)</f>
        <v>100</v>
      </c>
    </row>
    <row r="201" spans="1:8" ht="51.75" x14ac:dyDescent="0.25">
      <c r="A201" s="59">
        <v>3132</v>
      </c>
      <c r="B201" s="42" t="s">
        <v>106</v>
      </c>
      <c r="C201" s="57">
        <v>0</v>
      </c>
      <c r="D201" s="116">
        <v>0</v>
      </c>
      <c r="E201" s="57">
        <v>100</v>
      </c>
      <c r="F201" s="57"/>
      <c r="G201" s="57">
        <v>100</v>
      </c>
      <c r="H201" s="57">
        <v>100</v>
      </c>
    </row>
    <row r="202" spans="1:8" ht="26.25" x14ac:dyDescent="0.25">
      <c r="A202" s="41">
        <v>32</v>
      </c>
      <c r="B202" s="46" t="s">
        <v>35</v>
      </c>
      <c r="C202" s="56">
        <f t="shared" ref="C202" si="97">C203+C206</f>
        <v>345.06</v>
      </c>
      <c r="D202" s="56">
        <f>D203+D206</f>
        <v>875.97</v>
      </c>
      <c r="E202" s="56">
        <f>E203+E206</f>
        <v>650</v>
      </c>
      <c r="F202" s="56"/>
      <c r="G202" s="56">
        <f>G203+G206</f>
        <v>650</v>
      </c>
      <c r="H202" s="56">
        <f>H203+H206</f>
        <v>650</v>
      </c>
    </row>
    <row r="203" spans="1:8" ht="39" x14ac:dyDescent="0.25">
      <c r="A203" s="41">
        <v>321</v>
      </c>
      <c r="B203" s="46" t="s">
        <v>64</v>
      </c>
      <c r="C203" s="56">
        <f t="shared" ref="C203:D203" si="98">C204+C205</f>
        <v>0</v>
      </c>
      <c r="D203" s="56">
        <f t="shared" si="98"/>
        <v>0</v>
      </c>
      <c r="E203" s="56">
        <f>E204+E205</f>
        <v>200</v>
      </c>
      <c r="F203" s="56"/>
      <c r="G203" s="56">
        <f>G204+G205</f>
        <v>200</v>
      </c>
      <c r="H203" s="56">
        <f>H204+H205</f>
        <v>200</v>
      </c>
    </row>
    <row r="204" spans="1:8" ht="51.75" x14ac:dyDescent="0.25">
      <c r="A204" s="59">
        <v>3212</v>
      </c>
      <c r="B204" s="42" t="s">
        <v>107</v>
      </c>
      <c r="C204" s="57">
        <v>0</v>
      </c>
      <c r="D204" s="58">
        <v>0</v>
      </c>
      <c r="E204" s="57">
        <v>100</v>
      </c>
      <c r="F204" s="57"/>
      <c r="G204" s="57">
        <v>100</v>
      </c>
      <c r="H204" s="57">
        <v>100</v>
      </c>
    </row>
    <row r="205" spans="1:8" ht="39" x14ac:dyDescent="0.25">
      <c r="A205" s="59">
        <v>3214</v>
      </c>
      <c r="B205" s="42" t="s">
        <v>67</v>
      </c>
      <c r="C205" s="57">
        <v>0</v>
      </c>
      <c r="D205" s="58">
        <v>0</v>
      </c>
      <c r="E205" s="57">
        <v>100</v>
      </c>
      <c r="F205" s="57"/>
      <c r="G205" s="57">
        <v>100</v>
      </c>
      <c r="H205" s="57">
        <v>100</v>
      </c>
    </row>
    <row r="206" spans="1:8" ht="39" x14ac:dyDescent="0.25">
      <c r="A206" s="41">
        <v>322</v>
      </c>
      <c r="B206" s="46" t="s">
        <v>68</v>
      </c>
      <c r="C206" s="56">
        <f>C207+C208+C209</f>
        <v>345.06</v>
      </c>
      <c r="D206" s="56">
        <f>D207+D208+D209</f>
        <v>875.97</v>
      </c>
      <c r="E206" s="56">
        <f>E207+E208+E209</f>
        <v>450</v>
      </c>
      <c r="F206" s="56"/>
      <c r="G206" s="56">
        <f>G207+G208+G209</f>
        <v>450</v>
      </c>
      <c r="H206" s="56">
        <f>H207+H208+H209</f>
        <v>450</v>
      </c>
    </row>
    <row r="207" spans="1:8" ht="39" x14ac:dyDescent="0.25">
      <c r="A207" s="59">
        <v>3221</v>
      </c>
      <c r="B207" s="42" t="s">
        <v>138</v>
      </c>
      <c r="C207" s="57">
        <v>245.86</v>
      </c>
      <c r="D207" s="58">
        <v>530.89</v>
      </c>
      <c r="E207" s="57">
        <v>300</v>
      </c>
      <c r="F207" s="57"/>
      <c r="G207" s="57">
        <v>300</v>
      </c>
      <c r="H207" s="57">
        <v>300</v>
      </c>
    </row>
    <row r="208" spans="1:8" ht="26.25" x14ac:dyDescent="0.25">
      <c r="A208" s="59">
        <v>3222</v>
      </c>
      <c r="B208" s="42" t="s">
        <v>114</v>
      </c>
      <c r="C208" s="57">
        <v>97.06</v>
      </c>
      <c r="D208" s="58">
        <v>146</v>
      </c>
      <c r="E208" s="57">
        <v>100</v>
      </c>
      <c r="F208" s="57"/>
      <c r="G208" s="57">
        <v>100</v>
      </c>
      <c r="H208" s="57">
        <v>100</v>
      </c>
    </row>
    <row r="209" spans="1:8" ht="26.25" x14ac:dyDescent="0.25">
      <c r="A209" s="59">
        <v>3225</v>
      </c>
      <c r="B209" s="42" t="s">
        <v>115</v>
      </c>
      <c r="C209" s="57">
        <v>2.14</v>
      </c>
      <c r="D209" s="58">
        <v>199.08</v>
      </c>
      <c r="E209" s="57">
        <v>50</v>
      </c>
      <c r="F209" s="57"/>
      <c r="G209" s="57">
        <v>50</v>
      </c>
      <c r="H209" s="57">
        <v>50</v>
      </c>
    </row>
    <row r="210" spans="1:8" ht="26.25" x14ac:dyDescent="0.25">
      <c r="A210" s="70" t="s">
        <v>154</v>
      </c>
      <c r="B210" s="71" t="s">
        <v>162</v>
      </c>
      <c r="C210" s="72">
        <f t="shared" ref="C210:D210" si="99">C211</f>
        <v>27212.639999999999</v>
      </c>
      <c r="D210" s="72">
        <f t="shared" si="99"/>
        <v>17585.780000000002</v>
      </c>
      <c r="E210" s="72">
        <f>E211</f>
        <v>27850</v>
      </c>
      <c r="F210" s="72"/>
      <c r="G210" s="72">
        <f>G211</f>
        <v>27850</v>
      </c>
      <c r="H210" s="72">
        <f>H211</f>
        <v>27850</v>
      </c>
    </row>
    <row r="211" spans="1:8" ht="26.25" x14ac:dyDescent="0.25">
      <c r="A211" s="41">
        <v>3</v>
      </c>
      <c r="B211" s="46" t="s">
        <v>23</v>
      </c>
      <c r="C211" s="56">
        <f t="shared" ref="C211:D211" si="100">SUM(C212+C220)</f>
        <v>27212.639999999999</v>
      </c>
      <c r="D211" s="56">
        <f t="shared" si="100"/>
        <v>17585.780000000002</v>
      </c>
      <c r="E211" s="56">
        <f>SUM(E212+E220)</f>
        <v>27850</v>
      </c>
      <c r="F211" s="56"/>
      <c r="G211" s="56">
        <f>SUM(G212+G220)</f>
        <v>27850</v>
      </c>
      <c r="H211" s="56">
        <f>SUM(H212+H220)</f>
        <v>27850</v>
      </c>
    </row>
    <row r="212" spans="1:8" ht="26.25" x14ac:dyDescent="0.25">
      <c r="A212" s="41">
        <v>31</v>
      </c>
      <c r="B212" s="46" t="s">
        <v>24</v>
      </c>
      <c r="C212" s="56">
        <f>SUM(C213+C216+C218)</f>
        <v>25098.799999999999</v>
      </c>
      <c r="D212" s="56">
        <f t="shared" ref="D212" si="101">SUM(D213+D216+D218)</f>
        <v>16789.440000000002</v>
      </c>
      <c r="E212" s="56">
        <f>SUM(E213+E216+E218)</f>
        <v>25650</v>
      </c>
      <c r="F212" s="56"/>
      <c r="G212" s="56">
        <f>SUM(G213+G216+G218)</f>
        <v>25650</v>
      </c>
      <c r="H212" s="56">
        <f>SUM(H213+H216+H218)</f>
        <v>25650</v>
      </c>
    </row>
    <row r="213" spans="1:8" x14ac:dyDescent="0.25">
      <c r="A213" s="41">
        <v>311</v>
      </c>
      <c r="B213" s="46" t="s">
        <v>102</v>
      </c>
      <c r="C213" s="56">
        <f t="shared" ref="C213:D213" si="102">C214+C215</f>
        <v>17804.38</v>
      </c>
      <c r="D213" s="56">
        <f t="shared" si="102"/>
        <v>10684.19</v>
      </c>
      <c r="E213" s="56">
        <f>E214+E215</f>
        <v>18250</v>
      </c>
      <c r="F213" s="56"/>
      <c r="G213" s="56">
        <f>G214+G215</f>
        <v>18250</v>
      </c>
      <c r="H213" s="56">
        <f>H214+H215</f>
        <v>18250</v>
      </c>
    </row>
    <row r="214" spans="1:8" ht="26.25" x14ac:dyDescent="0.25">
      <c r="A214" s="59">
        <v>3111</v>
      </c>
      <c r="B214" s="42" t="s">
        <v>103</v>
      </c>
      <c r="C214" s="57">
        <v>17583.3</v>
      </c>
      <c r="D214" s="87">
        <v>10286.02</v>
      </c>
      <c r="E214" s="57">
        <v>18000</v>
      </c>
      <c r="F214" s="57"/>
      <c r="G214" s="57">
        <v>18000</v>
      </c>
      <c r="H214" s="57">
        <v>18000</v>
      </c>
    </row>
    <row r="215" spans="1:8" ht="26.25" x14ac:dyDescent="0.25">
      <c r="A215" s="59">
        <v>3113</v>
      </c>
      <c r="B215" s="42" t="s">
        <v>126</v>
      </c>
      <c r="C215" s="57">
        <v>221.08</v>
      </c>
      <c r="D215" s="87">
        <v>398.17</v>
      </c>
      <c r="E215" s="57">
        <v>250</v>
      </c>
      <c r="F215" s="57"/>
      <c r="G215" s="57">
        <v>250</v>
      </c>
      <c r="H215" s="57">
        <v>250</v>
      </c>
    </row>
    <row r="216" spans="1:8" ht="26.25" x14ac:dyDescent="0.25">
      <c r="A216" s="41">
        <v>312</v>
      </c>
      <c r="B216" s="46" t="s">
        <v>104</v>
      </c>
      <c r="C216" s="56">
        <f>C217</f>
        <v>3578.26</v>
      </c>
      <c r="D216" s="56">
        <f>SUM(D217)</f>
        <v>2654.46</v>
      </c>
      <c r="E216" s="56">
        <f>SUM(E217)</f>
        <v>3600</v>
      </c>
      <c r="F216" s="56"/>
      <c r="G216" s="56">
        <f>SUM(G217)</f>
        <v>3600</v>
      </c>
      <c r="H216" s="56">
        <f>SUM(H217)</f>
        <v>3600</v>
      </c>
    </row>
    <row r="217" spans="1:8" ht="26.25" x14ac:dyDescent="0.25">
      <c r="A217" s="59">
        <v>3121</v>
      </c>
      <c r="B217" s="42" t="s">
        <v>104</v>
      </c>
      <c r="C217" s="57">
        <v>3578.26</v>
      </c>
      <c r="D217" s="58">
        <v>2654.46</v>
      </c>
      <c r="E217" s="57">
        <v>3600</v>
      </c>
      <c r="F217" s="57"/>
      <c r="G217" s="57">
        <v>3600</v>
      </c>
      <c r="H217" s="57">
        <v>3600</v>
      </c>
    </row>
    <row r="218" spans="1:8" ht="26.25" x14ac:dyDescent="0.25">
      <c r="A218" s="41">
        <v>313</v>
      </c>
      <c r="B218" s="46" t="s">
        <v>105</v>
      </c>
      <c r="C218" s="56">
        <f t="shared" ref="C218:D218" si="103">SUM(C219)</f>
        <v>3716.16</v>
      </c>
      <c r="D218" s="56">
        <f t="shared" si="103"/>
        <v>3450.79</v>
      </c>
      <c r="E218" s="56">
        <f>SUM(E219)</f>
        <v>3800</v>
      </c>
      <c r="F218" s="56"/>
      <c r="G218" s="56">
        <f>SUM(G219)</f>
        <v>3800</v>
      </c>
      <c r="H218" s="56">
        <f>SUM(H219)</f>
        <v>3800</v>
      </c>
    </row>
    <row r="219" spans="1:8" ht="51.75" x14ac:dyDescent="0.25">
      <c r="A219" s="59">
        <v>3132</v>
      </c>
      <c r="B219" s="42" t="s">
        <v>106</v>
      </c>
      <c r="C219" s="57">
        <v>3716.16</v>
      </c>
      <c r="D219" s="58">
        <v>3450.79</v>
      </c>
      <c r="E219" s="57">
        <v>3800</v>
      </c>
      <c r="F219" s="57"/>
      <c r="G219" s="57">
        <v>3800</v>
      </c>
      <c r="H219" s="57">
        <v>3800</v>
      </c>
    </row>
    <row r="220" spans="1:8" ht="26.25" x14ac:dyDescent="0.25">
      <c r="A220" s="41">
        <v>32</v>
      </c>
      <c r="B220" s="46" t="s">
        <v>35</v>
      </c>
      <c r="C220" s="56">
        <f t="shared" ref="C220:D220" si="104">C221</f>
        <v>2113.84</v>
      </c>
      <c r="D220" s="56">
        <f t="shared" si="104"/>
        <v>796.34</v>
      </c>
      <c r="E220" s="56">
        <f>E221</f>
        <v>2200</v>
      </c>
      <c r="F220" s="56"/>
      <c r="G220" s="56">
        <f>G221</f>
        <v>2200</v>
      </c>
      <c r="H220" s="56">
        <f>H221</f>
        <v>2200</v>
      </c>
    </row>
    <row r="221" spans="1:8" ht="39" x14ac:dyDescent="0.25">
      <c r="A221" s="41">
        <v>321</v>
      </c>
      <c r="B221" s="46" t="s">
        <v>64</v>
      </c>
      <c r="C221" s="56">
        <f t="shared" ref="C221:D221" si="105">SUM(C222)</f>
        <v>2113.84</v>
      </c>
      <c r="D221" s="56">
        <f t="shared" si="105"/>
        <v>796.34</v>
      </c>
      <c r="E221" s="56">
        <f>SUM(E222)</f>
        <v>2200</v>
      </c>
      <c r="F221" s="56"/>
      <c r="G221" s="56">
        <f>SUM(G222)</f>
        <v>2200</v>
      </c>
      <c r="H221" s="56">
        <f>SUM(H222)</f>
        <v>2200</v>
      </c>
    </row>
    <row r="222" spans="1:8" ht="51.75" x14ac:dyDescent="0.25">
      <c r="A222" s="59">
        <v>3212</v>
      </c>
      <c r="B222" s="42" t="s">
        <v>107</v>
      </c>
      <c r="C222" s="57">
        <v>2113.84</v>
      </c>
      <c r="D222" s="58">
        <v>796.34</v>
      </c>
      <c r="E222" s="57">
        <v>2200</v>
      </c>
      <c r="F222" s="57"/>
      <c r="G222" s="57">
        <v>2200</v>
      </c>
      <c r="H222" s="57">
        <v>2200</v>
      </c>
    </row>
    <row r="223" spans="1:8" ht="25.5" x14ac:dyDescent="0.25">
      <c r="A223" s="53" t="s">
        <v>139</v>
      </c>
      <c r="B223" s="54" t="s">
        <v>140</v>
      </c>
      <c r="C223" s="55">
        <f t="shared" ref="C223:D223" si="106">SUM(C225)</f>
        <v>123.28</v>
      </c>
      <c r="D223" s="55">
        <f t="shared" si="106"/>
        <v>331.81</v>
      </c>
      <c r="E223" s="55">
        <f>SUM(E225)</f>
        <v>300</v>
      </c>
      <c r="F223" s="55"/>
      <c r="G223" s="55">
        <f>SUM(G225)</f>
        <v>300</v>
      </c>
      <c r="H223" s="55">
        <f>SUM(H225)</f>
        <v>300</v>
      </c>
    </row>
    <row r="224" spans="1:8" ht="51" x14ac:dyDescent="0.25">
      <c r="A224" s="94" t="s">
        <v>154</v>
      </c>
      <c r="B224" s="95" t="s">
        <v>157</v>
      </c>
      <c r="C224" s="96">
        <f t="shared" ref="C224:D224" si="107">C225</f>
        <v>123.28</v>
      </c>
      <c r="D224" s="96">
        <f t="shared" si="107"/>
        <v>331.81</v>
      </c>
      <c r="E224" s="96">
        <f t="shared" ref="E224:H225" si="108">E225</f>
        <v>300</v>
      </c>
      <c r="F224" s="96"/>
      <c r="G224" s="96">
        <f t="shared" si="108"/>
        <v>300</v>
      </c>
      <c r="H224" s="96">
        <f t="shared" si="108"/>
        <v>300</v>
      </c>
    </row>
    <row r="225" spans="1:8" ht="26.25" x14ac:dyDescent="0.25">
      <c r="A225" s="41">
        <v>3</v>
      </c>
      <c r="B225" s="46" t="s">
        <v>23</v>
      </c>
      <c r="C225" s="56">
        <f t="shared" ref="C225:D225" si="109">C226</f>
        <v>123.28</v>
      </c>
      <c r="D225" s="56">
        <f t="shared" si="109"/>
        <v>331.81</v>
      </c>
      <c r="E225" s="56">
        <f t="shared" si="108"/>
        <v>300</v>
      </c>
      <c r="F225" s="56"/>
      <c r="G225" s="56">
        <f t="shared" si="108"/>
        <v>300</v>
      </c>
      <c r="H225" s="56">
        <f t="shared" si="108"/>
        <v>300</v>
      </c>
    </row>
    <row r="226" spans="1:8" ht="26.25" x14ac:dyDescent="0.25">
      <c r="A226" s="41">
        <v>32</v>
      </c>
      <c r="B226" s="46" t="s">
        <v>35</v>
      </c>
      <c r="C226" s="56">
        <f>C227+C230+C232</f>
        <v>123.28</v>
      </c>
      <c r="D226" s="56">
        <f t="shared" ref="D226" si="110">D227+D230+D232</f>
        <v>331.81</v>
      </c>
      <c r="E226" s="56">
        <f>E227+E230+E232</f>
        <v>300</v>
      </c>
      <c r="F226" s="56"/>
      <c r="G226" s="56">
        <f>G227+G230+G232</f>
        <v>300</v>
      </c>
      <c r="H226" s="56">
        <f>H227+H230+H232</f>
        <v>300</v>
      </c>
    </row>
    <row r="227" spans="1:8" ht="39" x14ac:dyDescent="0.25">
      <c r="A227" s="41">
        <v>322</v>
      </c>
      <c r="B227" s="46" t="s">
        <v>68</v>
      </c>
      <c r="C227" s="56">
        <f t="shared" ref="C227:D227" si="111">SUM(C228+C229)</f>
        <v>70.19</v>
      </c>
      <c r="D227" s="56">
        <f t="shared" si="111"/>
        <v>331.81</v>
      </c>
      <c r="E227" s="56">
        <f>SUM(E228+E229)</f>
        <v>180</v>
      </c>
      <c r="F227" s="56"/>
      <c r="G227" s="56">
        <f>SUM(G228+G229)</f>
        <v>180</v>
      </c>
      <c r="H227" s="56">
        <f>SUM(H228+H229)</f>
        <v>180</v>
      </c>
    </row>
    <row r="228" spans="1:8" ht="39" x14ac:dyDescent="0.25">
      <c r="A228" s="97">
        <v>3221</v>
      </c>
      <c r="B228" s="98" t="s">
        <v>175</v>
      </c>
      <c r="C228" s="57">
        <v>70.19</v>
      </c>
      <c r="D228" s="58">
        <v>265.45</v>
      </c>
      <c r="E228" s="99">
        <v>80</v>
      </c>
      <c r="F228" s="99"/>
      <c r="G228" s="99">
        <v>80</v>
      </c>
      <c r="H228" s="99">
        <v>80</v>
      </c>
    </row>
    <row r="229" spans="1:8" ht="26.25" x14ac:dyDescent="0.25">
      <c r="A229" s="97">
        <v>3222</v>
      </c>
      <c r="B229" s="98" t="s">
        <v>114</v>
      </c>
      <c r="C229" s="57">
        <v>0</v>
      </c>
      <c r="D229" s="58">
        <v>66.36</v>
      </c>
      <c r="E229" s="99">
        <v>100</v>
      </c>
      <c r="F229" s="99"/>
      <c r="G229" s="99">
        <v>100</v>
      </c>
      <c r="H229" s="99">
        <v>100</v>
      </c>
    </row>
    <row r="230" spans="1:8" ht="26.25" x14ac:dyDescent="0.25">
      <c r="A230" s="41">
        <v>323</v>
      </c>
      <c r="B230" s="46" t="s">
        <v>73</v>
      </c>
      <c r="C230" s="56">
        <f t="shared" ref="C230:D230" si="112">C231</f>
        <v>0</v>
      </c>
      <c r="D230" s="56">
        <f t="shared" si="112"/>
        <v>0</v>
      </c>
      <c r="E230" s="56">
        <f>E231</f>
        <v>50</v>
      </c>
      <c r="F230" s="56"/>
      <c r="G230" s="56">
        <f>G231</f>
        <v>50</v>
      </c>
      <c r="H230" s="56">
        <f>H231</f>
        <v>50</v>
      </c>
    </row>
    <row r="231" spans="1:8" x14ac:dyDescent="0.25">
      <c r="A231" s="59">
        <v>3239</v>
      </c>
      <c r="B231" s="42" t="s">
        <v>81</v>
      </c>
      <c r="C231" s="57">
        <v>0</v>
      </c>
      <c r="D231" s="58">
        <v>0</v>
      </c>
      <c r="E231" s="57">
        <v>50</v>
      </c>
      <c r="F231" s="57"/>
      <c r="G231" s="57">
        <v>50</v>
      </c>
      <c r="H231" s="57">
        <v>50</v>
      </c>
    </row>
    <row r="232" spans="1:8" ht="51.75" x14ac:dyDescent="0.25">
      <c r="A232" s="41">
        <v>329</v>
      </c>
      <c r="B232" s="46" t="s">
        <v>82</v>
      </c>
      <c r="C232" s="56">
        <f t="shared" ref="C232:D232" si="113">SUM(C234+C233)</f>
        <v>53.09</v>
      </c>
      <c r="D232" s="56">
        <f t="shared" si="113"/>
        <v>0</v>
      </c>
      <c r="E232" s="56">
        <f>SUM(E234+E233)</f>
        <v>70</v>
      </c>
      <c r="F232" s="56"/>
      <c r="G232" s="56">
        <f>SUM(G234+G233)</f>
        <v>70</v>
      </c>
      <c r="H232" s="56">
        <f>SUM(H234+H233)</f>
        <v>70</v>
      </c>
    </row>
    <row r="233" spans="1:8" x14ac:dyDescent="0.25">
      <c r="A233" s="59">
        <v>3294</v>
      </c>
      <c r="B233" s="42" t="s">
        <v>85</v>
      </c>
      <c r="C233" s="57">
        <v>13.27</v>
      </c>
      <c r="D233" s="58">
        <v>0</v>
      </c>
      <c r="E233" s="57">
        <v>30</v>
      </c>
      <c r="F233" s="57"/>
      <c r="G233" s="57">
        <v>30</v>
      </c>
      <c r="H233" s="57">
        <v>30</v>
      </c>
    </row>
    <row r="234" spans="1:8" ht="51.75" x14ac:dyDescent="0.25">
      <c r="A234" s="59">
        <v>3299</v>
      </c>
      <c r="B234" s="42" t="s">
        <v>82</v>
      </c>
      <c r="C234" s="57">
        <v>39.82</v>
      </c>
      <c r="D234" s="58">
        <v>0</v>
      </c>
      <c r="E234" s="57">
        <v>40</v>
      </c>
      <c r="F234" s="57"/>
      <c r="G234" s="57">
        <v>40</v>
      </c>
      <c r="H234" s="57">
        <v>40</v>
      </c>
    </row>
    <row r="235" spans="1:8" ht="25.5" x14ac:dyDescent="0.25">
      <c r="A235" s="53" t="s">
        <v>141</v>
      </c>
      <c r="B235" s="54" t="s">
        <v>142</v>
      </c>
      <c r="C235" s="55">
        <f>C236+C246+C255+C262+C267</f>
        <v>9392.8799999999992</v>
      </c>
      <c r="D235" s="55">
        <f t="shared" ref="D235" si="114">D236+D246+D255+D262+D267</f>
        <v>16855.810000000001</v>
      </c>
      <c r="E235" s="55">
        <f>E236+E246+E255+E262+E267</f>
        <v>13600</v>
      </c>
      <c r="F235" s="55"/>
      <c r="G235" s="55">
        <f>G236+G246+G255+G262+G267</f>
        <v>11600</v>
      </c>
      <c r="H235" s="55">
        <f t="shared" ref="H235" si="115">H236+H246+H255+H262+H267</f>
        <v>11600</v>
      </c>
    </row>
    <row r="236" spans="1:8" ht="38.25" x14ac:dyDescent="0.25">
      <c r="A236" s="94" t="s">
        <v>154</v>
      </c>
      <c r="B236" s="95" t="s">
        <v>163</v>
      </c>
      <c r="C236" s="96">
        <f t="shared" ref="C236:D236" si="116">C237</f>
        <v>5804.1399999999994</v>
      </c>
      <c r="D236" s="96">
        <f t="shared" si="116"/>
        <v>8892.44</v>
      </c>
      <c r="E236" s="96">
        <f>E237</f>
        <v>2000</v>
      </c>
      <c r="F236" s="96"/>
      <c r="G236" s="96">
        <f>G237</f>
        <v>2000</v>
      </c>
      <c r="H236" s="96">
        <f>H237</f>
        <v>2000</v>
      </c>
    </row>
    <row r="237" spans="1:8" ht="51" x14ac:dyDescent="0.25">
      <c r="A237" s="41">
        <v>4</v>
      </c>
      <c r="B237" s="100" t="s">
        <v>25</v>
      </c>
      <c r="C237" s="56">
        <f t="shared" ref="C237:D237" si="117">SUM(C238)</f>
        <v>5804.1399999999994</v>
      </c>
      <c r="D237" s="56">
        <f t="shared" si="117"/>
        <v>8892.44</v>
      </c>
      <c r="E237" s="56">
        <f>SUM(E238)</f>
        <v>2000</v>
      </c>
      <c r="F237" s="56"/>
      <c r="G237" s="56">
        <f>SUM(G238)</f>
        <v>2000</v>
      </c>
      <c r="H237" s="56">
        <f>SUM(H238)</f>
        <v>2000</v>
      </c>
    </row>
    <row r="238" spans="1:8" ht="63.75" x14ac:dyDescent="0.25">
      <c r="A238" s="41">
        <v>42</v>
      </c>
      <c r="B238" s="100" t="s">
        <v>53</v>
      </c>
      <c r="C238" s="56">
        <f t="shared" ref="C238:D238" si="118">SUM(C239+C244)</f>
        <v>5804.1399999999994</v>
      </c>
      <c r="D238" s="56">
        <f t="shared" si="118"/>
        <v>8892.44</v>
      </c>
      <c r="E238" s="56">
        <f>SUM(E239+E244)</f>
        <v>2000</v>
      </c>
      <c r="F238" s="56"/>
      <c r="G238" s="56">
        <f>SUM(G239+G244)</f>
        <v>2000</v>
      </c>
      <c r="H238" s="56">
        <f>SUM(H239+H244)</f>
        <v>2000</v>
      </c>
    </row>
    <row r="239" spans="1:8" ht="25.5" x14ac:dyDescent="0.25">
      <c r="A239" s="41">
        <v>422</v>
      </c>
      <c r="B239" s="100" t="s">
        <v>143</v>
      </c>
      <c r="C239" s="56">
        <f t="shared" ref="C239:D239" si="119">SUM(C240:C243)</f>
        <v>5742.78</v>
      </c>
      <c r="D239" s="56">
        <f t="shared" si="119"/>
        <v>7565.21</v>
      </c>
      <c r="E239" s="56">
        <f>SUM(E240:E243)</f>
        <v>1900</v>
      </c>
      <c r="F239" s="56"/>
      <c r="G239" s="56">
        <f>SUM(G240:G243)</f>
        <v>1900</v>
      </c>
      <c r="H239" s="56">
        <f>SUM(H240:H243)</f>
        <v>1900</v>
      </c>
    </row>
    <row r="240" spans="1:8" ht="26.25" x14ac:dyDescent="0.25">
      <c r="A240" s="59">
        <v>4221</v>
      </c>
      <c r="B240" s="42" t="s">
        <v>144</v>
      </c>
      <c r="C240" s="57">
        <v>0</v>
      </c>
      <c r="D240" s="58">
        <v>2654.46</v>
      </c>
      <c r="E240" s="57">
        <v>500</v>
      </c>
      <c r="F240" s="57"/>
      <c r="G240" s="57">
        <v>500</v>
      </c>
      <c r="H240" s="57">
        <v>500</v>
      </c>
    </row>
    <row r="241" spans="1:8" ht="26.25" x14ac:dyDescent="0.25">
      <c r="A241" s="59">
        <v>4225</v>
      </c>
      <c r="B241" s="42" t="s">
        <v>145</v>
      </c>
      <c r="C241" s="57">
        <v>0</v>
      </c>
      <c r="D241" s="58">
        <v>0</v>
      </c>
      <c r="E241" s="57">
        <v>100</v>
      </c>
      <c r="F241" s="57"/>
      <c r="G241" s="57">
        <v>100</v>
      </c>
      <c r="H241" s="57">
        <v>100</v>
      </c>
    </row>
    <row r="242" spans="1:8" ht="26.25" x14ac:dyDescent="0.25">
      <c r="A242" s="59">
        <v>4226</v>
      </c>
      <c r="B242" s="42" t="s">
        <v>146</v>
      </c>
      <c r="C242" s="57">
        <v>0</v>
      </c>
      <c r="D242" s="58">
        <v>265.45</v>
      </c>
      <c r="E242" s="57">
        <v>100</v>
      </c>
      <c r="F242" s="57"/>
      <c r="G242" s="57">
        <v>100</v>
      </c>
      <c r="H242" s="57">
        <v>100</v>
      </c>
    </row>
    <row r="243" spans="1:8" ht="39" x14ac:dyDescent="0.25">
      <c r="A243" s="59">
        <v>4227</v>
      </c>
      <c r="B243" s="42" t="s">
        <v>147</v>
      </c>
      <c r="C243" s="57">
        <v>5742.78</v>
      </c>
      <c r="D243" s="58">
        <v>4645.3</v>
      </c>
      <c r="E243" s="57">
        <v>1200</v>
      </c>
      <c r="F243" s="57"/>
      <c r="G243" s="57">
        <v>1200</v>
      </c>
      <c r="H243" s="57">
        <v>1200</v>
      </c>
    </row>
    <row r="244" spans="1:8" ht="64.5" x14ac:dyDescent="0.25">
      <c r="A244" s="41">
        <v>424</v>
      </c>
      <c r="B244" s="46" t="s">
        <v>129</v>
      </c>
      <c r="C244" s="56">
        <f t="shared" ref="C244:D244" si="120">SUM(C245)</f>
        <v>61.36</v>
      </c>
      <c r="D244" s="56">
        <f t="shared" si="120"/>
        <v>1327.23</v>
      </c>
      <c r="E244" s="56">
        <f>SUM(E245)</f>
        <v>100</v>
      </c>
      <c r="F244" s="56"/>
      <c r="G244" s="56">
        <f>SUM(G245)</f>
        <v>100</v>
      </c>
      <c r="H244" s="56">
        <f>SUM(H245)</f>
        <v>100</v>
      </c>
    </row>
    <row r="245" spans="1:8" x14ac:dyDescent="0.25">
      <c r="A245" s="59">
        <v>4241</v>
      </c>
      <c r="B245" s="42" t="s">
        <v>130</v>
      </c>
      <c r="C245" s="57">
        <v>61.36</v>
      </c>
      <c r="D245" s="58">
        <v>1327.23</v>
      </c>
      <c r="E245" s="57">
        <v>100</v>
      </c>
      <c r="F245" s="57"/>
      <c r="G245" s="57">
        <v>100</v>
      </c>
      <c r="H245" s="57">
        <v>100</v>
      </c>
    </row>
    <row r="246" spans="1:8" ht="38.25" x14ac:dyDescent="0.25">
      <c r="A246" s="91" t="s">
        <v>154</v>
      </c>
      <c r="B246" s="92" t="s">
        <v>158</v>
      </c>
      <c r="C246" s="69">
        <f>C247</f>
        <v>536.12</v>
      </c>
      <c r="D246" s="69">
        <f>D247</f>
        <v>2654.46</v>
      </c>
      <c r="E246" s="69">
        <f>E247</f>
        <v>6100</v>
      </c>
      <c r="F246" s="69"/>
      <c r="G246" s="69">
        <f>G247</f>
        <v>6100</v>
      </c>
      <c r="H246" s="69">
        <f>H247</f>
        <v>6100</v>
      </c>
    </row>
    <row r="247" spans="1:8" ht="51" x14ac:dyDescent="0.25">
      <c r="A247" s="41">
        <v>4</v>
      </c>
      <c r="B247" s="100" t="s">
        <v>25</v>
      </c>
      <c r="C247" s="56">
        <f>SUM(C248)</f>
        <v>536.12</v>
      </c>
      <c r="D247" s="56">
        <f>SUM(D248)</f>
        <v>2654.46</v>
      </c>
      <c r="E247" s="56">
        <f>SUM(E248)</f>
        <v>6100</v>
      </c>
      <c r="F247" s="56"/>
      <c r="G247" s="56">
        <f>SUM(G248)</f>
        <v>6100</v>
      </c>
      <c r="H247" s="56">
        <f>SUM(H248)</f>
        <v>6100</v>
      </c>
    </row>
    <row r="248" spans="1:8" ht="63.75" x14ac:dyDescent="0.25">
      <c r="A248" s="41">
        <v>42</v>
      </c>
      <c r="B248" s="100" t="s">
        <v>53</v>
      </c>
      <c r="C248" s="56">
        <f>SUM(C249+C253)</f>
        <v>536.12</v>
      </c>
      <c r="D248" s="56">
        <f>SUM(D249+D253)</f>
        <v>2654.46</v>
      </c>
      <c r="E248" s="56">
        <f>SUM(E249+E253)</f>
        <v>6100</v>
      </c>
      <c r="F248" s="56"/>
      <c r="G248" s="56">
        <f>SUM(G249+G253)</f>
        <v>6100</v>
      </c>
      <c r="H248" s="56">
        <f>SUM(H249+H253)</f>
        <v>6100</v>
      </c>
    </row>
    <row r="249" spans="1:8" ht="25.5" x14ac:dyDescent="0.25">
      <c r="A249" s="41">
        <v>422</v>
      </c>
      <c r="B249" s="100" t="s">
        <v>143</v>
      </c>
      <c r="C249" s="56">
        <f>SUM(C250:C252)</f>
        <v>536.12</v>
      </c>
      <c r="D249" s="56">
        <f>SUM(D250:D252)</f>
        <v>2654.46</v>
      </c>
      <c r="E249" s="56">
        <f>SUM(E250:E252)</f>
        <v>5600</v>
      </c>
      <c r="F249" s="56"/>
      <c r="G249" s="56">
        <f>SUM(G250:G252)</f>
        <v>5600</v>
      </c>
      <c r="H249" s="56">
        <f>SUM(H250:H252)</f>
        <v>5600</v>
      </c>
    </row>
    <row r="250" spans="1:8" ht="26.25" x14ac:dyDescent="0.25">
      <c r="A250" s="59">
        <v>4221</v>
      </c>
      <c r="B250" s="42" t="s">
        <v>144</v>
      </c>
      <c r="C250" s="57">
        <v>536.12</v>
      </c>
      <c r="D250" s="58">
        <v>1327.23</v>
      </c>
      <c r="E250" s="57">
        <v>600</v>
      </c>
      <c r="F250" s="57"/>
      <c r="G250" s="57">
        <v>600</v>
      </c>
      <c r="H250" s="57">
        <v>600</v>
      </c>
    </row>
    <row r="251" spans="1:8" ht="26.25" x14ac:dyDescent="0.25">
      <c r="A251" s="59">
        <v>4226</v>
      </c>
      <c r="B251" s="42" t="s">
        <v>146</v>
      </c>
      <c r="C251" s="57">
        <v>0</v>
      </c>
      <c r="D251" s="58">
        <v>0</v>
      </c>
      <c r="E251" s="57">
        <v>2000</v>
      </c>
      <c r="F251" s="57"/>
      <c r="G251" s="57">
        <v>2000</v>
      </c>
      <c r="H251" s="57">
        <v>2000</v>
      </c>
    </row>
    <row r="252" spans="1:8" ht="39" x14ac:dyDescent="0.25">
      <c r="A252" s="59">
        <v>4227</v>
      </c>
      <c r="B252" s="42" t="s">
        <v>147</v>
      </c>
      <c r="C252" s="57">
        <v>0</v>
      </c>
      <c r="D252" s="58">
        <v>1327.23</v>
      </c>
      <c r="E252" s="57">
        <v>3000</v>
      </c>
      <c r="F252" s="57"/>
      <c r="G252" s="57">
        <v>3000</v>
      </c>
      <c r="H252" s="57">
        <v>3000</v>
      </c>
    </row>
    <row r="253" spans="1:8" ht="64.5" x14ac:dyDescent="0.25">
      <c r="A253" s="41">
        <v>424</v>
      </c>
      <c r="B253" s="46" t="s">
        <v>129</v>
      </c>
      <c r="C253" s="56">
        <f t="shared" ref="C253" si="121">SUM(C254)</f>
        <v>0</v>
      </c>
      <c r="D253" s="56">
        <f>SUM(D254)</f>
        <v>0</v>
      </c>
      <c r="E253" s="56">
        <f>SUM(E254)</f>
        <v>500</v>
      </c>
      <c r="F253" s="56"/>
      <c r="G253" s="56">
        <f>SUM(G254)</f>
        <v>500</v>
      </c>
      <c r="H253" s="56">
        <f>SUM(H254)</f>
        <v>500</v>
      </c>
    </row>
    <row r="254" spans="1:8" x14ac:dyDescent="0.25">
      <c r="A254" s="59">
        <v>4241</v>
      </c>
      <c r="B254" s="42" t="s">
        <v>130</v>
      </c>
      <c r="C254" s="57">
        <v>0</v>
      </c>
      <c r="D254" s="58">
        <v>0</v>
      </c>
      <c r="E254" s="57">
        <v>500</v>
      </c>
      <c r="F254" s="57"/>
      <c r="G254" s="57">
        <v>500</v>
      </c>
      <c r="H254" s="57">
        <v>500</v>
      </c>
    </row>
    <row r="255" spans="1:8" ht="25.5" x14ac:dyDescent="0.25">
      <c r="A255" s="101" t="s">
        <v>154</v>
      </c>
      <c r="B255" s="102" t="s">
        <v>164</v>
      </c>
      <c r="C255" s="103">
        <f t="shared" ref="C255:D255" si="122">C256</f>
        <v>0</v>
      </c>
      <c r="D255" s="103">
        <f t="shared" si="122"/>
        <v>3318.07</v>
      </c>
      <c r="E255" s="103">
        <f>E256</f>
        <v>1500</v>
      </c>
      <c r="F255" s="103"/>
      <c r="G255" s="103">
        <f>G256</f>
        <v>1500</v>
      </c>
      <c r="H255" s="103">
        <f>H256</f>
        <v>1500</v>
      </c>
    </row>
    <row r="256" spans="1:8" ht="51" x14ac:dyDescent="0.25">
      <c r="A256" s="41">
        <v>4</v>
      </c>
      <c r="B256" s="100" t="s">
        <v>25</v>
      </c>
      <c r="C256" s="56">
        <f>SUM(C257)</f>
        <v>0</v>
      </c>
      <c r="D256" s="56">
        <f t="shared" ref="D256" si="123">SUM(D257)</f>
        <v>3318.07</v>
      </c>
      <c r="E256" s="56">
        <f>SUM(E257)</f>
        <v>1500</v>
      </c>
      <c r="F256" s="56"/>
      <c r="G256" s="56">
        <f>SUM(G257)</f>
        <v>1500</v>
      </c>
      <c r="H256" s="56">
        <f>SUM(H257)</f>
        <v>1500</v>
      </c>
    </row>
    <row r="257" spans="1:8" ht="63.75" x14ac:dyDescent="0.25">
      <c r="A257" s="41">
        <v>42</v>
      </c>
      <c r="B257" s="100" t="s">
        <v>53</v>
      </c>
      <c r="C257" s="56">
        <f t="shared" ref="C257:E257" si="124">C258</f>
        <v>0</v>
      </c>
      <c r="D257" s="56">
        <f t="shared" si="124"/>
        <v>3318.07</v>
      </c>
      <c r="E257" s="56">
        <f t="shared" si="124"/>
        <v>1500</v>
      </c>
      <c r="F257" s="56"/>
      <c r="G257" s="56">
        <f>G258</f>
        <v>1500</v>
      </c>
      <c r="H257" s="56">
        <f>H258</f>
        <v>1500</v>
      </c>
    </row>
    <row r="258" spans="1:8" ht="25.5" x14ac:dyDescent="0.25">
      <c r="A258" s="41">
        <v>422</v>
      </c>
      <c r="B258" s="100" t="s">
        <v>143</v>
      </c>
      <c r="C258" s="56">
        <f>SUM(C259:C261)</f>
        <v>0</v>
      </c>
      <c r="D258" s="56">
        <f t="shared" ref="D258" si="125">SUM(D259:D261)</f>
        <v>3318.07</v>
      </c>
      <c r="E258" s="56">
        <f>SUM(E259:E261)</f>
        <v>1500</v>
      </c>
      <c r="F258" s="56"/>
      <c r="G258" s="56">
        <f>SUM(G259:G261)</f>
        <v>1500</v>
      </c>
      <c r="H258" s="56">
        <f>SUM(H259:H261)</f>
        <v>1500</v>
      </c>
    </row>
    <row r="259" spans="1:8" ht="26.25" x14ac:dyDescent="0.25">
      <c r="A259" s="59">
        <v>4221</v>
      </c>
      <c r="B259" s="42" t="s">
        <v>144</v>
      </c>
      <c r="C259" s="57">
        <v>0</v>
      </c>
      <c r="D259" s="58">
        <v>0</v>
      </c>
      <c r="E259" s="57">
        <v>500</v>
      </c>
      <c r="F259" s="57"/>
      <c r="G259" s="57">
        <v>500</v>
      </c>
      <c r="H259" s="57">
        <v>500</v>
      </c>
    </row>
    <row r="260" spans="1:8" ht="26.25" x14ac:dyDescent="0.25">
      <c r="A260" s="59">
        <v>4226</v>
      </c>
      <c r="B260" s="42" t="s">
        <v>146</v>
      </c>
      <c r="C260" s="57">
        <v>0</v>
      </c>
      <c r="D260" s="58">
        <v>0</v>
      </c>
      <c r="E260" s="57">
        <v>500</v>
      </c>
      <c r="F260" s="57"/>
      <c r="G260" s="57">
        <v>500</v>
      </c>
      <c r="H260" s="57">
        <v>500</v>
      </c>
    </row>
    <row r="261" spans="1:8" ht="39" x14ac:dyDescent="0.25">
      <c r="A261" s="59">
        <v>4227</v>
      </c>
      <c r="B261" s="42" t="s">
        <v>147</v>
      </c>
      <c r="C261" s="57">
        <v>0</v>
      </c>
      <c r="D261" s="58">
        <v>3318.07</v>
      </c>
      <c r="E261" s="57">
        <v>500</v>
      </c>
      <c r="F261" s="57"/>
      <c r="G261" s="57">
        <v>500</v>
      </c>
      <c r="H261" s="57">
        <v>500</v>
      </c>
    </row>
    <row r="262" spans="1:8" ht="51" x14ac:dyDescent="0.25">
      <c r="A262" s="104" t="s">
        <v>154</v>
      </c>
      <c r="B262" s="105" t="s">
        <v>165</v>
      </c>
      <c r="C262" s="107">
        <f>C263</f>
        <v>0</v>
      </c>
      <c r="D262" s="108">
        <f>D263</f>
        <v>1990.84</v>
      </c>
      <c r="E262" s="106">
        <f>E263</f>
        <v>2000</v>
      </c>
      <c r="F262" s="106"/>
      <c r="G262" s="106">
        <f>G263</f>
        <v>0</v>
      </c>
      <c r="H262" s="106">
        <f>H263</f>
        <v>0</v>
      </c>
    </row>
    <row r="263" spans="1:8" ht="51" x14ac:dyDescent="0.25">
      <c r="A263" s="41">
        <v>4</v>
      </c>
      <c r="B263" s="100" t="s">
        <v>25</v>
      </c>
      <c r="C263" s="56">
        <f t="shared" ref="C263:D263" si="126">SUM(C264)</f>
        <v>0</v>
      </c>
      <c r="D263" s="56">
        <f t="shared" si="126"/>
        <v>1990.84</v>
      </c>
      <c r="E263" s="56">
        <f>SUM(E264)</f>
        <v>2000</v>
      </c>
      <c r="F263" s="56"/>
      <c r="G263" s="56">
        <f>SUM(G264)</f>
        <v>0</v>
      </c>
      <c r="H263" s="56">
        <f>SUM(H264)</f>
        <v>0</v>
      </c>
    </row>
    <row r="264" spans="1:8" ht="63.75" x14ac:dyDescent="0.25">
      <c r="A264" s="41">
        <v>42</v>
      </c>
      <c r="B264" s="100" t="s">
        <v>53</v>
      </c>
      <c r="C264" s="56">
        <f>SUM(C265+C278)</f>
        <v>0</v>
      </c>
      <c r="D264" s="56">
        <f>SUM(D265+D278)</f>
        <v>1990.84</v>
      </c>
      <c r="E264" s="56">
        <v>2000</v>
      </c>
      <c r="F264" s="56"/>
      <c r="G264" s="56">
        <f>SUM(G265+G278)</f>
        <v>0</v>
      </c>
      <c r="H264" s="56">
        <f>SUM(H265+H278)</f>
        <v>0</v>
      </c>
    </row>
    <row r="265" spans="1:8" ht="25.5" x14ac:dyDescent="0.25">
      <c r="A265" s="41">
        <v>422</v>
      </c>
      <c r="B265" s="100" t="s">
        <v>143</v>
      </c>
      <c r="C265" s="56">
        <f t="shared" ref="C265:D265" si="127">SUM(C266:C266)</f>
        <v>0</v>
      </c>
      <c r="D265" s="56">
        <f t="shared" si="127"/>
        <v>1990.84</v>
      </c>
      <c r="E265" s="56">
        <f>SUM(E266:E266)</f>
        <v>2000</v>
      </c>
      <c r="F265" s="56"/>
      <c r="G265" s="56">
        <f>SUM(G266:G266)</f>
        <v>0</v>
      </c>
      <c r="H265" s="56">
        <f>SUM(H266:H266)</f>
        <v>0</v>
      </c>
    </row>
    <row r="266" spans="1:8" ht="39" x14ac:dyDescent="0.25">
      <c r="A266" s="59">
        <v>4227</v>
      </c>
      <c r="B266" s="42" t="s">
        <v>147</v>
      </c>
      <c r="C266" s="57">
        <v>0</v>
      </c>
      <c r="D266" s="58">
        <v>1990.84</v>
      </c>
      <c r="E266" s="57">
        <v>2000</v>
      </c>
      <c r="F266" s="57"/>
      <c r="G266" s="57">
        <v>0</v>
      </c>
      <c r="H266" s="57">
        <v>0</v>
      </c>
    </row>
    <row r="267" spans="1:8" ht="25.5" x14ac:dyDescent="0.25">
      <c r="A267" s="109" t="s">
        <v>154</v>
      </c>
      <c r="B267" s="110" t="s">
        <v>166</v>
      </c>
      <c r="C267" s="72">
        <f t="shared" ref="C267:D269" si="128">C268</f>
        <v>3052.62</v>
      </c>
      <c r="D267" s="111">
        <f t="shared" si="128"/>
        <v>0</v>
      </c>
      <c r="E267" s="111">
        <f t="shared" ref="E267:H269" si="129">E268</f>
        <v>2000</v>
      </c>
      <c r="F267" s="111"/>
      <c r="G267" s="111">
        <f t="shared" si="129"/>
        <v>2000</v>
      </c>
      <c r="H267" s="111">
        <f t="shared" si="129"/>
        <v>2000</v>
      </c>
    </row>
    <row r="268" spans="1:8" ht="51" x14ac:dyDescent="0.25">
      <c r="A268" s="41">
        <v>4</v>
      </c>
      <c r="B268" s="100" t="s">
        <v>25</v>
      </c>
      <c r="C268" s="56">
        <f t="shared" si="128"/>
        <v>3052.62</v>
      </c>
      <c r="D268" s="56">
        <f t="shared" si="128"/>
        <v>0</v>
      </c>
      <c r="E268" s="56">
        <f t="shared" si="129"/>
        <v>2000</v>
      </c>
      <c r="F268" s="56"/>
      <c r="G268" s="56">
        <f t="shared" si="129"/>
        <v>2000</v>
      </c>
      <c r="H268" s="56">
        <f t="shared" si="129"/>
        <v>2000</v>
      </c>
    </row>
    <row r="269" spans="1:8" ht="63.75" x14ac:dyDescent="0.25">
      <c r="A269" s="41">
        <v>42</v>
      </c>
      <c r="B269" s="100" t="s">
        <v>53</v>
      </c>
      <c r="C269" s="56">
        <f t="shared" si="128"/>
        <v>3052.62</v>
      </c>
      <c r="D269" s="56">
        <f t="shared" si="128"/>
        <v>0</v>
      </c>
      <c r="E269" s="56">
        <f t="shared" si="129"/>
        <v>2000</v>
      </c>
      <c r="F269" s="56"/>
      <c r="G269" s="56">
        <f t="shared" si="129"/>
        <v>2000</v>
      </c>
      <c r="H269" s="56">
        <f t="shared" si="129"/>
        <v>2000</v>
      </c>
    </row>
    <row r="270" spans="1:8" ht="64.5" x14ac:dyDescent="0.25">
      <c r="A270" s="41">
        <v>424</v>
      </c>
      <c r="B270" s="46" t="s">
        <v>129</v>
      </c>
      <c r="C270" s="56">
        <f t="shared" ref="C270:D270" si="130">SUM(C271)</f>
        <v>3052.62</v>
      </c>
      <c r="D270" s="56">
        <f t="shared" si="130"/>
        <v>0</v>
      </c>
      <c r="E270" s="56">
        <f>SUM(E271)</f>
        <v>2000</v>
      </c>
      <c r="F270" s="56"/>
      <c r="G270" s="56">
        <f>SUM(G271)</f>
        <v>2000</v>
      </c>
      <c r="H270" s="56">
        <f>SUM(H271)</f>
        <v>2000</v>
      </c>
    </row>
    <row r="271" spans="1:8" x14ac:dyDescent="0.25">
      <c r="A271" s="59">
        <v>4241</v>
      </c>
      <c r="B271" s="42" t="s">
        <v>130</v>
      </c>
      <c r="C271" s="57">
        <v>3052.62</v>
      </c>
      <c r="D271" s="58">
        <v>0</v>
      </c>
      <c r="E271" s="57">
        <v>2000</v>
      </c>
      <c r="F271" s="57"/>
      <c r="G271" s="57">
        <v>2000</v>
      </c>
      <c r="H271" s="57">
        <v>2000</v>
      </c>
    </row>
    <row r="272" spans="1:8" ht="38.25" x14ac:dyDescent="0.25">
      <c r="A272" s="53" t="s">
        <v>148</v>
      </c>
      <c r="B272" s="54" t="s">
        <v>149</v>
      </c>
      <c r="C272" s="55">
        <f t="shared" ref="C272:D272" si="131">SUM(C274)</f>
        <v>0</v>
      </c>
      <c r="D272" s="55">
        <f t="shared" si="131"/>
        <v>265.45</v>
      </c>
      <c r="E272" s="55">
        <f>SUM(E274)</f>
        <v>200</v>
      </c>
      <c r="F272" s="55"/>
      <c r="G272" s="55">
        <f>SUM(G274)</f>
        <v>200</v>
      </c>
      <c r="H272" s="55">
        <f>SUM(H274)</f>
        <v>200</v>
      </c>
    </row>
    <row r="273" spans="1:8" ht="25.5" x14ac:dyDescent="0.25">
      <c r="A273" s="109" t="s">
        <v>154</v>
      </c>
      <c r="B273" s="110" t="s">
        <v>166</v>
      </c>
      <c r="C273" s="111">
        <f t="shared" ref="C273:D275" si="132">C274</f>
        <v>0</v>
      </c>
      <c r="D273" s="111">
        <f t="shared" si="132"/>
        <v>265.45</v>
      </c>
      <c r="E273" s="111">
        <f t="shared" ref="E273:H275" si="133">E274</f>
        <v>200</v>
      </c>
      <c r="F273" s="111"/>
      <c r="G273" s="111">
        <f t="shared" si="133"/>
        <v>200</v>
      </c>
      <c r="H273" s="111">
        <f t="shared" si="133"/>
        <v>200</v>
      </c>
    </row>
    <row r="274" spans="1:8" ht="26.25" x14ac:dyDescent="0.25">
      <c r="A274" s="41">
        <v>3</v>
      </c>
      <c r="B274" s="46" t="s">
        <v>23</v>
      </c>
      <c r="C274" s="56">
        <f t="shared" si="132"/>
        <v>0</v>
      </c>
      <c r="D274" s="56">
        <f t="shared" si="132"/>
        <v>265.45</v>
      </c>
      <c r="E274" s="56">
        <f t="shared" si="133"/>
        <v>200</v>
      </c>
      <c r="F274" s="56"/>
      <c r="G274" s="56">
        <f t="shared" si="133"/>
        <v>200</v>
      </c>
      <c r="H274" s="56">
        <f t="shared" si="133"/>
        <v>200</v>
      </c>
    </row>
    <row r="275" spans="1:8" ht="26.25" x14ac:dyDescent="0.25">
      <c r="A275" s="41">
        <v>32</v>
      </c>
      <c r="B275" s="46" t="s">
        <v>35</v>
      </c>
      <c r="C275" s="56">
        <f t="shared" si="132"/>
        <v>0</v>
      </c>
      <c r="D275" s="56">
        <f t="shared" si="132"/>
        <v>265.45</v>
      </c>
      <c r="E275" s="56">
        <f t="shared" si="133"/>
        <v>200</v>
      </c>
      <c r="F275" s="56"/>
      <c r="G275" s="56">
        <f t="shared" si="133"/>
        <v>200</v>
      </c>
      <c r="H275" s="56">
        <f t="shared" si="133"/>
        <v>200</v>
      </c>
    </row>
    <row r="276" spans="1:8" ht="39" x14ac:dyDescent="0.25">
      <c r="A276" s="41">
        <v>324</v>
      </c>
      <c r="B276" s="46" t="s">
        <v>64</v>
      </c>
      <c r="C276" s="56">
        <f t="shared" ref="C276:D276" si="134">SUM(C277)</f>
        <v>0</v>
      </c>
      <c r="D276" s="56">
        <f t="shared" si="134"/>
        <v>265.45</v>
      </c>
      <c r="E276" s="56">
        <f>SUM(E277)</f>
        <v>200</v>
      </c>
      <c r="F276" s="56"/>
      <c r="G276" s="56">
        <f>SUM(G277)</f>
        <v>200</v>
      </c>
      <c r="H276" s="56">
        <f>SUM(H277)</f>
        <v>200</v>
      </c>
    </row>
    <row r="277" spans="1:8" ht="51.75" x14ac:dyDescent="0.25">
      <c r="A277" s="59">
        <v>3241</v>
      </c>
      <c r="B277" s="42" t="s">
        <v>150</v>
      </c>
      <c r="C277" s="57">
        <v>0</v>
      </c>
      <c r="D277" s="58">
        <v>265.45</v>
      </c>
      <c r="E277" s="57">
        <v>200</v>
      </c>
      <c r="F277" s="57"/>
      <c r="G277" s="57">
        <v>200</v>
      </c>
      <c r="H277" s="57">
        <v>200</v>
      </c>
    </row>
    <row r="278" spans="1:8" ht="25.5" x14ac:dyDescent="0.25">
      <c r="A278" s="53" t="s">
        <v>211</v>
      </c>
      <c r="B278" s="54" t="s">
        <v>174</v>
      </c>
      <c r="C278" s="55">
        <f t="shared" ref="C278:D278" si="135">SUM(C280)</f>
        <v>0</v>
      </c>
      <c r="D278" s="55">
        <f t="shared" si="135"/>
        <v>0</v>
      </c>
      <c r="E278" s="55">
        <f>SUM(E280)</f>
        <v>1000</v>
      </c>
      <c r="F278" s="55"/>
      <c r="G278" s="55">
        <f>SUM(G280)</f>
        <v>0</v>
      </c>
      <c r="H278" s="55">
        <f>SUM(H280)</f>
        <v>0</v>
      </c>
    </row>
    <row r="279" spans="1:8" ht="25.5" x14ac:dyDescent="0.25">
      <c r="A279" s="109" t="s">
        <v>154</v>
      </c>
      <c r="B279" s="110" t="s">
        <v>166</v>
      </c>
      <c r="C279" s="111">
        <v>0</v>
      </c>
      <c r="D279" s="111">
        <f t="shared" ref="D279" si="136">D280</f>
        <v>0</v>
      </c>
      <c r="E279" s="111">
        <f>E280</f>
        <v>1000</v>
      </c>
      <c r="F279" s="111"/>
      <c r="G279" s="111">
        <f>G280</f>
        <v>0</v>
      </c>
      <c r="H279" s="111">
        <f>H280</f>
        <v>0</v>
      </c>
    </row>
    <row r="280" spans="1:8" ht="26.25" x14ac:dyDescent="0.25">
      <c r="A280" s="74">
        <v>3</v>
      </c>
      <c r="B280" s="75" t="s">
        <v>23</v>
      </c>
      <c r="C280" s="60">
        <v>0</v>
      </c>
      <c r="D280" s="60">
        <f t="shared" ref="D280:D281" si="137">SUM(D281)</f>
        <v>0</v>
      </c>
      <c r="E280" s="60">
        <f t="shared" ref="E280:E282" si="138">SUM(E281)</f>
        <v>1000</v>
      </c>
      <c r="F280" s="60"/>
      <c r="G280" s="60">
        <f t="shared" ref="G280:G282" si="139">SUM(G281)</f>
        <v>0</v>
      </c>
      <c r="H280" s="60">
        <f t="shared" ref="H280:H282" si="140">SUM(H281)</f>
        <v>0</v>
      </c>
    </row>
    <row r="281" spans="1:8" ht="26.25" x14ac:dyDescent="0.25">
      <c r="A281" s="74">
        <v>32</v>
      </c>
      <c r="B281" s="75" t="s">
        <v>35</v>
      </c>
      <c r="C281" s="60">
        <v>0</v>
      </c>
      <c r="D281" s="60">
        <f t="shared" si="137"/>
        <v>0</v>
      </c>
      <c r="E281" s="60">
        <f>E282+E284</f>
        <v>1000</v>
      </c>
      <c r="F281" s="60"/>
      <c r="G281" s="60">
        <f t="shared" si="139"/>
        <v>0</v>
      </c>
      <c r="H281" s="60">
        <f t="shared" si="140"/>
        <v>0</v>
      </c>
    </row>
    <row r="282" spans="1:8" ht="39" x14ac:dyDescent="0.25">
      <c r="A282" s="74">
        <v>321</v>
      </c>
      <c r="B282" s="75" t="s">
        <v>68</v>
      </c>
      <c r="C282" s="60">
        <v>0</v>
      </c>
      <c r="D282" s="60">
        <v>0</v>
      </c>
      <c r="E282" s="60">
        <f t="shared" si="138"/>
        <v>500</v>
      </c>
      <c r="F282" s="60"/>
      <c r="G282" s="60">
        <f t="shared" si="139"/>
        <v>0</v>
      </c>
      <c r="H282" s="60">
        <f t="shared" si="140"/>
        <v>0</v>
      </c>
    </row>
    <row r="283" spans="1:8" ht="39" x14ac:dyDescent="0.25">
      <c r="A283" s="59">
        <v>3221</v>
      </c>
      <c r="B283" s="42" t="s">
        <v>176</v>
      </c>
      <c r="C283" s="57">
        <v>0</v>
      </c>
      <c r="D283" s="58">
        <v>0</v>
      </c>
      <c r="E283" s="57">
        <v>500</v>
      </c>
      <c r="F283" s="57"/>
      <c r="G283" s="57">
        <v>0</v>
      </c>
      <c r="H283" s="57">
        <v>0</v>
      </c>
    </row>
    <row r="284" spans="1:8" ht="51.75" x14ac:dyDescent="0.25">
      <c r="A284" s="41">
        <v>329</v>
      </c>
      <c r="B284" s="46" t="s">
        <v>82</v>
      </c>
      <c r="C284" s="56">
        <v>0</v>
      </c>
      <c r="D284" s="56">
        <v>0</v>
      </c>
      <c r="E284" s="56">
        <v>500</v>
      </c>
      <c r="F284" s="56"/>
      <c r="G284" s="56">
        <v>0</v>
      </c>
      <c r="H284" s="56">
        <v>0</v>
      </c>
    </row>
    <row r="285" spans="1:8" ht="51.75" x14ac:dyDescent="0.25">
      <c r="A285" s="59">
        <v>3299</v>
      </c>
      <c r="B285" s="42" t="s">
        <v>82</v>
      </c>
      <c r="C285" s="57">
        <v>0</v>
      </c>
      <c r="D285" s="58">
        <v>0</v>
      </c>
      <c r="E285" s="57">
        <v>500</v>
      </c>
      <c r="F285" s="57"/>
      <c r="G285" s="57">
        <v>0</v>
      </c>
      <c r="H285" s="57">
        <v>0</v>
      </c>
    </row>
    <row r="286" spans="1:8" ht="25.5" x14ac:dyDescent="0.25">
      <c r="A286" s="53" t="s">
        <v>212</v>
      </c>
      <c r="B286" s="54" t="s">
        <v>98</v>
      </c>
      <c r="C286" s="55">
        <f t="shared" ref="C286:H288" si="141">SUM(C287)</f>
        <v>0</v>
      </c>
      <c r="D286" s="55">
        <f t="shared" si="141"/>
        <v>0</v>
      </c>
      <c r="E286" s="55">
        <f t="shared" si="141"/>
        <v>400</v>
      </c>
      <c r="F286" s="55"/>
      <c r="G286" s="55">
        <f t="shared" si="141"/>
        <v>400</v>
      </c>
      <c r="H286" s="55">
        <f t="shared" si="141"/>
        <v>400</v>
      </c>
    </row>
    <row r="287" spans="1:8" ht="25.5" x14ac:dyDescent="0.25">
      <c r="A287" s="109" t="s">
        <v>154</v>
      </c>
      <c r="B287" s="110" t="s">
        <v>166</v>
      </c>
      <c r="C287" s="111">
        <v>0</v>
      </c>
      <c r="D287" s="111">
        <f t="shared" ref="D287" si="142">D288</f>
        <v>0</v>
      </c>
      <c r="E287" s="111">
        <f>E288</f>
        <v>400</v>
      </c>
      <c r="F287" s="111"/>
      <c r="G287" s="111">
        <f>G288</f>
        <v>400</v>
      </c>
      <c r="H287" s="111">
        <f>H288</f>
        <v>400</v>
      </c>
    </row>
    <row r="288" spans="1:8" ht="26.25" x14ac:dyDescent="0.25">
      <c r="A288" s="41">
        <v>32</v>
      </c>
      <c r="B288" s="46" t="s">
        <v>35</v>
      </c>
      <c r="C288" s="56">
        <f t="shared" si="141"/>
        <v>0</v>
      </c>
      <c r="D288" s="56">
        <f t="shared" si="141"/>
        <v>0</v>
      </c>
      <c r="E288" s="56">
        <f>SUM(E289)</f>
        <v>400</v>
      </c>
      <c r="F288" s="56"/>
      <c r="G288" s="56">
        <f>SUM(G289)</f>
        <v>400</v>
      </c>
      <c r="H288" s="56">
        <f>SUM(H289)</f>
        <v>400</v>
      </c>
    </row>
    <row r="289" spans="1:8" ht="51.75" x14ac:dyDescent="0.25">
      <c r="A289" s="41">
        <v>329</v>
      </c>
      <c r="B289" s="46" t="s">
        <v>82</v>
      </c>
      <c r="C289" s="56">
        <v>0</v>
      </c>
      <c r="D289" s="56">
        <v>0</v>
      </c>
      <c r="E289" s="56">
        <f>E290+E291</f>
        <v>400</v>
      </c>
      <c r="F289" s="56"/>
      <c r="G289" s="56">
        <f>SUM(G290+G291)</f>
        <v>400</v>
      </c>
      <c r="H289" s="56">
        <f>SUM(H290+H291)</f>
        <v>400</v>
      </c>
    </row>
    <row r="290" spans="1:8" ht="64.5" x14ac:dyDescent="0.25">
      <c r="A290" s="59">
        <v>3291</v>
      </c>
      <c r="B290" s="42" t="s">
        <v>99</v>
      </c>
      <c r="C290" s="57">
        <v>0</v>
      </c>
      <c r="D290" s="57">
        <v>0</v>
      </c>
      <c r="E290" s="57">
        <v>200</v>
      </c>
      <c r="F290" s="57"/>
      <c r="G290" s="57">
        <v>200</v>
      </c>
      <c r="H290" s="57">
        <v>200</v>
      </c>
    </row>
    <row r="291" spans="1:8" ht="51.75" x14ac:dyDescent="0.25">
      <c r="A291" s="59">
        <v>3299</v>
      </c>
      <c r="B291" s="42" t="s">
        <v>82</v>
      </c>
      <c r="C291" s="57">
        <v>0</v>
      </c>
      <c r="D291" s="58">
        <v>0</v>
      </c>
      <c r="E291" s="57">
        <v>200</v>
      </c>
      <c r="F291" s="57"/>
      <c r="G291" s="57">
        <v>200</v>
      </c>
      <c r="H291" s="57">
        <v>200</v>
      </c>
    </row>
  </sheetData>
  <mergeCells count="2">
    <mergeCell ref="A1:H1"/>
    <mergeCell ref="A3:H3"/>
  </mergeCells>
  <pageMargins left="0.7" right="0.7" top="0.75" bottom="0.75" header="0.3" footer="0.3"/>
  <pageSetup paperSize="9" scale="8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I105"/>
  <sheetViews>
    <sheetView topLeftCell="A70" workbookViewId="0">
      <selection activeCell="H17" sqref="H17"/>
    </sheetView>
  </sheetViews>
  <sheetFormatPr defaultRowHeight="15" x14ac:dyDescent="0.25"/>
  <cols>
    <col min="2" max="2" width="19.140625" customWidth="1"/>
    <col min="3" max="3" width="18.7109375" customWidth="1"/>
    <col min="4" max="4" width="18.85546875" customWidth="1"/>
    <col min="5" max="7" width="21" customWidth="1"/>
    <col min="8" max="8" width="35.140625" customWidth="1"/>
    <col min="9" max="9" width="28.140625" customWidth="1"/>
  </cols>
  <sheetData>
    <row r="5" spans="1:9" x14ac:dyDescent="0.25">
      <c r="A5" s="41"/>
      <c r="B5" s="42"/>
      <c r="C5" s="43"/>
      <c r="D5" s="43"/>
      <c r="E5" s="43"/>
      <c r="F5" s="43"/>
      <c r="G5" s="43"/>
      <c r="H5" s="43"/>
      <c r="I5" s="43"/>
    </row>
    <row r="6" spans="1:9" ht="38.25" x14ac:dyDescent="0.25">
      <c r="A6" s="113" t="s">
        <v>170</v>
      </c>
      <c r="B6" s="44" t="s">
        <v>57</v>
      </c>
      <c r="C6" s="45"/>
      <c r="D6" s="45"/>
      <c r="E6" s="45"/>
      <c r="F6" s="45"/>
      <c r="G6" s="45"/>
      <c r="H6" s="45"/>
      <c r="I6" s="45"/>
    </row>
    <row r="7" spans="1:9" x14ac:dyDescent="0.25">
      <c r="A7" s="41" t="s">
        <v>169</v>
      </c>
      <c r="B7" s="42" t="s">
        <v>58</v>
      </c>
      <c r="C7" s="43"/>
      <c r="D7" s="43"/>
      <c r="E7" s="43"/>
      <c r="F7" s="43"/>
      <c r="G7" s="43"/>
      <c r="H7" s="43"/>
      <c r="I7" s="43"/>
    </row>
    <row r="8" spans="1:9" x14ac:dyDescent="0.25">
      <c r="A8" s="47"/>
      <c r="B8" s="48" t="s">
        <v>59</v>
      </c>
      <c r="C8" s="49" t="s">
        <v>153</v>
      </c>
      <c r="D8" s="49" t="s">
        <v>152</v>
      </c>
      <c r="E8" s="49" t="s">
        <v>156</v>
      </c>
      <c r="F8" s="49" t="s">
        <v>217</v>
      </c>
      <c r="G8" s="49" t="s">
        <v>218</v>
      </c>
      <c r="H8" s="49" t="s">
        <v>167</v>
      </c>
      <c r="I8" s="49" t="s">
        <v>168</v>
      </c>
    </row>
    <row r="9" spans="1:9" x14ac:dyDescent="0.25">
      <c r="A9" s="47"/>
      <c r="B9" s="48" t="s">
        <v>59</v>
      </c>
      <c r="C9" s="49">
        <f t="shared" ref="C9:D9" si="0">C10+C19+C35+C38</f>
        <v>1631383.7399999998</v>
      </c>
      <c r="D9" s="49">
        <f t="shared" si="0"/>
        <v>1662709.3699999999</v>
      </c>
      <c r="E9" s="49">
        <f>E10+E19+E35+E38</f>
        <v>1916787.05</v>
      </c>
      <c r="F9" s="49"/>
      <c r="G9" s="49"/>
      <c r="H9" s="49">
        <f>H10+H19+H35+H38</f>
        <v>1913787.05</v>
      </c>
      <c r="I9" s="49">
        <f>I10+I19+I35+I38</f>
        <v>1913787.05</v>
      </c>
    </row>
    <row r="10" spans="1:9" ht="89.25" x14ac:dyDescent="0.25">
      <c r="A10" s="50" t="s">
        <v>60</v>
      </c>
      <c r="B10" s="51" t="s">
        <v>61</v>
      </c>
      <c r="C10" s="52">
        <f t="shared" ref="C10:I11" si="1">SUM(C12+C16)</f>
        <v>92067.239999999991</v>
      </c>
      <c r="D10" s="52">
        <f t="shared" si="1"/>
        <v>91738.2</v>
      </c>
      <c r="E10" s="52">
        <f t="shared" si="1"/>
        <v>84339.31</v>
      </c>
      <c r="F10" s="52">
        <f>F11</f>
        <v>91861</v>
      </c>
      <c r="G10" s="52">
        <f>F10-E10</f>
        <v>7521.6900000000023</v>
      </c>
      <c r="H10" s="52">
        <f t="shared" si="1"/>
        <v>84339.31</v>
      </c>
      <c r="I10" s="52">
        <f t="shared" si="1"/>
        <v>84339.31</v>
      </c>
    </row>
    <row r="11" spans="1:9" ht="39" x14ac:dyDescent="0.25">
      <c r="A11" s="47" t="s">
        <v>154</v>
      </c>
      <c r="B11" s="48" t="s">
        <v>155</v>
      </c>
      <c r="C11" s="52">
        <f t="shared" si="1"/>
        <v>92067.239999999991</v>
      </c>
      <c r="D11" s="52">
        <f t="shared" si="1"/>
        <v>92234.2</v>
      </c>
      <c r="E11" s="52">
        <f t="shared" si="1"/>
        <v>84339.31</v>
      </c>
      <c r="F11" s="52">
        <f>SUM(F13+F17)</f>
        <v>91861</v>
      </c>
      <c r="G11" s="52">
        <f t="shared" ref="G11:G18" si="2">F11-E11</f>
        <v>7521.6900000000023</v>
      </c>
      <c r="H11" s="52">
        <f t="shared" si="1"/>
        <v>84339.31</v>
      </c>
      <c r="I11" s="52">
        <f t="shared" si="1"/>
        <v>84339.31</v>
      </c>
    </row>
    <row r="12" spans="1:9" ht="25.5" x14ac:dyDescent="0.25">
      <c r="A12" s="53" t="s">
        <v>62</v>
      </c>
      <c r="B12" s="54" t="s">
        <v>63</v>
      </c>
      <c r="C12" s="55">
        <f t="shared" ref="C12" si="3">SUM(C13)</f>
        <v>79278.45</v>
      </c>
      <c r="D12" s="55">
        <f>D14</f>
        <v>78922.679999999993</v>
      </c>
      <c r="E12" s="55">
        <f>SUM(E13)</f>
        <v>71577.91</v>
      </c>
      <c r="F12" s="55">
        <f>F13</f>
        <v>79087</v>
      </c>
      <c r="G12" s="52">
        <f t="shared" si="2"/>
        <v>7509.0899999999965</v>
      </c>
      <c r="H12" s="55">
        <f>SUM(H13)</f>
        <v>71577.91</v>
      </c>
      <c r="I12" s="55">
        <f t="shared" ref="I12" si="4">SUM(I13)</f>
        <v>71577.91</v>
      </c>
    </row>
    <row r="13" spans="1:9" x14ac:dyDescent="0.25">
      <c r="A13" s="41">
        <v>3</v>
      </c>
      <c r="B13" s="46" t="s">
        <v>23</v>
      </c>
      <c r="C13" s="56">
        <v>79278.45</v>
      </c>
      <c r="D13" s="56">
        <v>79418.679999999993</v>
      </c>
      <c r="E13" s="56">
        <v>71577.91</v>
      </c>
      <c r="F13" s="56">
        <v>79087</v>
      </c>
      <c r="G13" s="52">
        <f t="shared" si="2"/>
        <v>7509.0899999999965</v>
      </c>
      <c r="H13" s="56">
        <v>71577.91</v>
      </c>
      <c r="I13" s="56">
        <v>71577.91</v>
      </c>
    </row>
    <row r="14" spans="1:9" x14ac:dyDescent="0.25">
      <c r="A14" s="41">
        <v>32</v>
      </c>
      <c r="B14" s="46" t="s">
        <v>35</v>
      </c>
      <c r="C14" s="56">
        <v>78482.11</v>
      </c>
      <c r="D14" s="56">
        <v>78922.679999999993</v>
      </c>
      <c r="E14" s="56">
        <v>70212</v>
      </c>
      <c r="F14" s="56">
        <v>77721.09</v>
      </c>
      <c r="G14" s="52">
        <f t="shared" si="2"/>
        <v>7509.0899999999965</v>
      </c>
      <c r="H14" s="56">
        <v>70212</v>
      </c>
      <c r="I14" s="56">
        <v>70212</v>
      </c>
    </row>
    <row r="15" spans="1:9" x14ac:dyDescent="0.25">
      <c r="A15" s="41">
        <v>34</v>
      </c>
      <c r="B15" s="46" t="s">
        <v>122</v>
      </c>
      <c r="C15" s="56">
        <v>796.34</v>
      </c>
      <c r="D15" s="56">
        <v>796.34</v>
      </c>
      <c r="E15" s="56">
        <v>1365.91</v>
      </c>
      <c r="F15" s="56"/>
      <c r="G15" s="52"/>
      <c r="H15" s="56">
        <v>1365.91</v>
      </c>
      <c r="I15" s="56">
        <v>1365.91</v>
      </c>
    </row>
    <row r="16" spans="1:9" ht="51" x14ac:dyDescent="0.25">
      <c r="A16" s="53" t="s">
        <v>92</v>
      </c>
      <c r="B16" s="54" t="s">
        <v>93</v>
      </c>
      <c r="C16" s="55">
        <f t="shared" ref="C16" si="5">SUM(C17)</f>
        <v>12788.79</v>
      </c>
      <c r="D16" s="55">
        <f>SUM(D17)</f>
        <v>12815.52</v>
      </c>
      <c r="E16" s="55">
        <f>SUM(E17)</f>
        <v>12761.4</v>
      </c>
      <c r="F16" s="55">
        <f>F17</f>
        <v>12774</v>
      </c>
      <c r="G16" s="52">
        <f t="shared" si="2"/>
        <v>12.600000000000364</v>
      </c>
      <c r="H16" s="55">
        <f>SUM(H17)</f>
        <v>12761.4</v>
      </c>
      <c r="I16" s="55">
        <f>SUM(I17)</f>
        <v>12761.4</v>
      </c>
    </row>
    <row r="17" spans="1:9" x14ac:dyDescent="0.25">
      <c r="A17" s="41">
        <v>3</v>
      </c>
      <c r="B17" s="46" t="s">
        <v>23</v>
      </c>
      <c r="C17" s="56">
        <v>12788.79</v>
      </c>
      <c r="D17" s="56">
        <v>12815.52</v>
      </c>
      <c r="E17" s="56">
        <v>12761.4</v>
      </c>
      <c r="F17" s="56">
        <f>F18</f>
        <v>12774</v>
      </c>
      <c r="G17" s="52">
        <f t="shared" si="2"/>
        <v>12.600000000000364</v>
      </c>
      <c r="H17" s="56">
        <v>12761.4</v>
      </c>
      <c r="I17" s="56">
        <v>12761.4</v>
      </c>
    </row>
    <row r="18" spans="1:9" x14ac:dyDescent="0.25">
      <c r="A18" s="41">
        <v>32</v>
      </c>
      <c r="B18" s="46" t="s">
        <v>35</v>
      </c>
      <c r="C18" s="56">
        <f>C17</f>
        <v>12788.79</v>
      </c>
      <c r="D18" s="56">
        <f t="shared" ref="D18:I18" si="6">D17</f>
        <v>12815.52</v>
      </c>
      <c r="E18" s="56">
        <f t="shared" si="6"/>
        <v>12761.4</v>
      </c>
      <c r="F18" s="56">
        <v>12774</v>
      </c>
      <c r="G18" s="52">
        <f t="shared" si="2"/>
        <v>12.600000000000364</v>
      </c>
      <c r="H18" s="56">
        <f t="shared" si="6"/>
        <v>12761.4</v>
      </c>
      <c r="I18" s="56">
        <f t="shared" si="6"/>
        <v>12761.4</v>
      </c>
    </row>
    <row r="19" spans="1:9" ht="38.25" x14ac:dyDescent="0.25">
      <c r="A19" s="50" t="s">
        <v>60</v>
      </c>
      <c r="B19" s="51" t="s">
        <v>96</v>
      </c>
      <c r="C19" s="52">
        <f t="shared" ref="C19:E19" si="7">C20+C23+C26+C30</f>
        <v>1250.24</v>
      </c>
      <c r="D19" s="52">
        <f t="shared" si="7"/>
        <v>200</v>
      </c>
      <c r="E19" s="52">
        <f t="shared" si="7"/>
        <v>61175.74</v>
      </c>
      <c r="F19" s="52"/>
      <c r="G19" s="52"/>
      <c r="H19" s="52">
        <f>H20+H23+H26+H30</f>
        <v>61175.74</v>
      </c>
      <c r="I19" s="52">
        <f>I20+I23+I26+I30</f>
        <v>61175.74</v>
      </c>
    </row>
    <row r="20" spans="1:9" ht="38.25" x14ac:dyDescent="0.25">
      <c r="A20" s="53" t="s">
        <v>97</v>
      </c>
      <c r="B20" s="54" t="s">
        <v>98</v>
      </c>
      <c r="C20" s="55">
        <f t="shared" ref="C20:I20" si="8">SUM(C21)</f>
        <v>730.89</v>
      </c>
      <c r="D20" s="55">
        <f t="shared" si="8"/>
        <v>200</v>
      </c>
      <c r="E20" s="55">
        <f t="shared" si="8"/>
        <v>3480.65</v>
      </c>
      <c r="F20" s="55"/>
      <c r="G20" s="55"/>
      <c r="H20" s="55">
        <f t="shared" si="8"/>
        <v>3480.65</v>
      </c>
      <c r="I20" s="55">
        <f t="shared" si="8"/>
        <v>3480.65</v>
      </c>
    </row>
    <row r="21" spans="1:9" x14ac:dyDescent="0.25">
      <c r="A21" s="41">
        <v>3</v>
      </c>
      <c r="B21" s="46" t="s">
        <v>23</v>
      </c>
      <c r="C21" s="56">
        <v>730.89</v>
      </c>
      <c r="D21" s="56">
        <v>200</v>
      </c>
      <c r="E21" s="56">
        <v>3480.65</v>
      </c>
      <c r="F21" s="56"/>
      <c r="G21" s="56"/>
      <c r="H21" s="56">
        <v>3480.65</v>
      </c>
      <c r="I21" s="56">
        <v>3480.65</v>
      </c>
    </row>
    <row r="22" spans="1:9" x14ac:dyDescent="0.25">
      <c r="A22" s="41">
        <v>32</v>
      </c>
      <c r="B22" s="46" t="s">
        <v>35</v>
      </c>
      <c r="C22" s="56">
        <f>C21</f>
        <v>730.89</v>
      </c>
      <c r="D22" s="56">
        <f t="shared" ref="D22:I22" si="9">D21</f>
        <v>200</v>
      </c>
      <c r="E22" s="56">
        <f t="shared" si="9"/>
        <v>3480.65</v>
      </c>
      <c r="F22" s="56"/>
      <c r="G22" s="56"/>
      <c r="H22" s="56">
        <f t="shared" si="9"/>
        <v>3480.65</v>
      </c>
      <c r="I22" s="56">
        <f t="shared" si="9"/>
        <v>3480.65</v>
      </c>
    </row>
    <row r="23" spans="1:9" ht="38.25" x14ac:dyDescent="0.25">
      <c r="A23" s="53" t="s">
        <v>100</v>
      </c>
      <c r="B23" s="54" t="s">
        <v>101</v>
      </c>
      <c r="C23" s="55">
        <f t="shared" ref="C23:I23" si="10">SUM(C24)</f>
        <v>519.35</v>
      </c>
      <c r="D23" s="55">
        <f t="shared" si="10"/>
        <v>0</v>
      </c>
      <c r="E23" s="55">
        <f t="shared" si="10"/>
        <v>519.35</v>
      </c>
      <c r="F23" s="55"/>
      <c r="G23" s="55"/>
      <c r="H23" s="55">
        <f t="shared" si="10"/>
        <v>519.35</v>
      </c>
      <c r="I23" s="55">
        <f t="shared" si="10"/>
        <v>519.35</v>
      </c>
    </row>
    <row r="24" spans="1:9" x14ac:dyDescent="0.25">
      <c r="A24" s="41">
        <v>3</v>
      </c>
      <c r="B24" s="46" t="s">
        <v>23</v>
      </c>
      <c r="C24" s="56">
        <v>519.35</v>
      </c>
      <c r="D24" s="56">
        <v>0</v>
      </c>
      <c r="E24" s="56">
        <v>519.35</v>
      </c>
      <c r="F24" s="56"/>
      <c r="G24" s="56"/>
      <c r="H24" s="56">
        <v>519.35</v>
      </c>
      <c r="I24" s="56">
        <v>519.35</v>
      </c>
    </row>
    <row r="25" spans="1:9" x14ac:dyDescent="0.25">
      <c r="A25" s="41">
        <v>32</v>
      </c>
      <c r="B25" s="46" t="s">
        <v>35</v>
      </c>
      <c r="C25" s="56">
        <f>C24</f>
        <v>519.35</v>
      </c>
      <c r="D25" s="56">
        <f t="shared" ref="D25:I25" si="11">D24</f>
        <v>0</v>
      </c>
      <c r="E25" s="56">
        <f t="shared" si="11"/>
        <v>519.35</v>
      </c>
      <c r="F25" s="56"/>
      <c r="G25" s="56"/>
      <c r="H25" s="56">
        <f t="shared" si="11"/>
        <v>519.35</v>
      </c>
      <c r="I25" s="56">
        <f t="shared" si="11"/>
        <v>519.35</v>
      </c>
    </row>
    <row r="26" spans="1:9" ht="38.25" x14ac:dyDescent="0.25">
      <c r="A26" s="53" t="s">
        <v>171</v>
      </c>
      <c r="B26" s="54" t="s">
        <v>172</v>
      </c>
      <c r="C26" s="55">
        <f>SUM(C27)</f>
        <v>0</v>
      </c>
      <c r="D26" s="55">
        <f t="shared" ref="D26" si="12">SUM(D27)</f>
        <v>0</v>
      </c>
      <c r="E26" s="55">
        <f>SUM(E27)</f>
        <v>57175.74</v>
      </c>
      <c r="F26" s="55"/>
      <c r="G26" s="55"/>
      <c r="H26" s="55">
        <f>SUM(H27)</f>
        <v>0</v>
      </c>
      <c r="I26" s="55">
        <f>SUM(I27)</f>
        <v>0</v>
      </c>
    </row>
    <row r="27" spans="1:9" x14ac:dyDescent="0.25">
      <c r="A27" s="41">
        <v>3</v>
      </c>
      <c r="B27" s="46" t="s">
        <v>23</v>
      </c>
      <c r="C27" s="57">
        <v>0</v>
      </c>
      <c r="D27" s="56">
        <v>0</v>
      </c>
      <c r="E27" s="56">
        <f>SUM(E28+E29)</f>
        <v>57175.74</v>
      </c>
      <c r="F27" s="56"/>
      <c r="G27" s="56"/>
      <c r="H27" s="56">
        <v>0</v>
      </c>
      <c r="I27" s="56">
        <v>0</v>
      </c>
    </row>
    <row r="28" spans="1:9" ht="26.25" x14ac:dyDescent="0.25">
      <c r="A28" s="41">
        <v>31</v>
      </c>
      <c r="B28" s="46" t="s">
        <v>24</v>
      </c>
      <c r="C28" s="56">
        <v>0</v>
      </c>
      <c r="D28" s="56">
        <v>0</v>
      </c>
      <c r="E28" s="56">
        <v>53400</v>
      </c>
      <c r="F28" s="56"/>
      <c r="G28" s="56"/>
      <c r="H28" s="56">
        <v>0</v>
      </c>
      <c r="I28" s="56">
        <v>0</v>
      </c>
    </row>
    <row r="29" spans="1:9" x14ac:dyDescent="0.25">
      <c r="A29" s="41">
        <v>32</v>
      </c>
      <c r="B29" s="46" t="s">
        <v>35</v>
      </c>
      <c r="C29" s="56">
        <v>0</v>
      </c>
      <c r="D29" s="56">
        <v>0</v>
      </c>
      <c r="E29" s="56">
        <v>3775.74</v>
      </c>
      <c r="F29" s="56"/>
      <c r="G29" s="56"/>
      <c r="H29" s="56">
        <v>0</v>
      </c>
      <c r="I29" s="56">
        <v>0</v>
      </c>
    </row>
    <row r="30" spans="1:9" ht="38.25" x14ac:dyDescent="0.25">
      <c r="A30" s="53" t="s">
        <v>177</v>
      </c>
      <c r="B30" s="54" t="s">
        <v>178</v>
      </c>
      <c r="C30" s="55">
        <v>0</v>
      </c>
      <c r="D30" s="55">
        <f t="shared" ref="D30" si="13">SUM(D31)</f>
        <v>0</v>
      </c>
      <c r="E30" s="55">
        <v>0</v>
      </c>
      <c r="F30" s="55"/>
      <c r="G30" s="55"/>
      <c r="H30" s="55">
        <f>SUM(H31)</f>
        <v>57175.74</v>
      </c>
      <c r="I30" s="55">
        <f>I31</f>
        <v>57175.74</v>
      </c>
    </row>
    <row r="31" spans="1:9" x14ac:dyDescent="0.25">
      <c r="A31" s="41">
        <v>3</v>
      </c>
      <c r="B31" s="46" t="s">
        <v>23</v>
      </c>
      <c r="C31" s="114">
        <v>0</v>
      </c>
      <c r="D31" s="56">
        <v>0</v>
      </c>
      <c r="E31" s="114">
        <v>0</v>
      </c>
      <c r="F31" s="114"/>
      <c r="G31" s="114"/>
      <c r="H31" s="56">
        <f>H32+H33</f>
        <v>57175.74</v>
      </c>
      <c r="I31" s="56">
        <f>I32+I33</f>
        <v>57175.74</v>
      </c>
    </row>
    <row r="32" spans="1:9" ht="26.25" x14ac:dyDescent="0.25">
      <c r="A32" s="41">
        <v>31</v>
      </c>
      <c r="B32" s="46" t="s">
        <v>24</v>
      </c>
      <c r="C32" s="114">
        <v>0</v>
      </c>
      <c r="D32" s="56">
        <v>0</v>
      </c>
      <c r="E32" s="114">
        <v>0</v>
      </c>
      <c r="F32" s="114"/>
      <c r="G32" s="114"/>
      <c r="H32" s="56">
        <v>53400</v>
      </c>
      <c r="I32" s="56">
        <v>53400</v>
      </c>
    </row>
    <row r="33" spans="1:9" x14ac:dyDescent="0.25">
      <c r="A33" s="41">
        <v>32</v>
      </c>
      <c r="B33" s="46" t="s">
        <v>35</v>
      </c>
      <c r="C33" s="114">
        <v>0</v>
      </c>
      <c r="D33" s="56">
        <v>0</v>
      </c>
      <c r="E33" s="114">
        <v>0</v>
      </c>
      <c r="F33" s="114"/>
      <c r="G33" s="114"/>
      <c r="H33" s="56">
        <v>3775.74</v>
      </c>
      <c r="I33" s="56">
        <v>3775.74</v>
      </c>
    </row>
    <row r="34" spans="1:9" ht="51" x14ac:dyDescent="0.25">
      <c r="A34" s="50" t="s">
        <v>60</v>
      </c>
      <c r="B34" s="51" t="s">
        <v>108</v>
      </c>
      <c r="C34" s="52">
        <f t="shared" ref="C34:D34" si="14">C35</f>
        <v>7671.44</v>
      </c>
      <c r="D34" s="52">
        <f t="shared" si="14"/>
        <v>0</v>
      </c>
      <c r="E34" s="52">
        <f>E35</f>
        <v>3300</v>
      </c>
      <c r="F34" s="52"/>
      <c r="G34" s="52"/>
      <c r="H34" s="52">
        <f>H35</f>
        <v>3300</v>
      </c>
      <c r="I34" s="52">
        <f>I35</f>
        <v>3300</v>
      </c>
    </row>
    <row r="35" spans="1:9" ht="76.5" x14ac:dyDescent="0.25">
      <c r="A35" s="53" t="s">
        <v>109</v>
      </c>
      <c r="B35" s="54" t="s">
        <v>110</v>
      </c>
      <c r="C35" s="55">
        <f t="shared" ref="C35:I36" si="15">SUM(C36)</f>
        <v>7671.44</v>
      </c>
      <c r="D35" s="55">
        <f t="shared" si="15"/>
        <v>0</v>
      </c>
      <c r="E35" s="55">
        <f t="shared" si="15"/>
        <v>3300</v>
      </c>
      <c r="F35" s="55"/>
      <c r="G35" s="55"/>
      <c r="H35" s="55">
        <f t="shared" si="15"/>
        <v>3300</v>
      </c>
      <c r="I35" s="55">
        <f t="shared" si="15"/>
        <v>3300</v>
      </c>
    </row>
    <row r="36" spans="1:9" x14ac:dyDescent="0.25">
      <c r="A36" s="41">
        <v>3</v>
      </c>
      <c r="B36" s="46" t="s">
        <v>23</v>
      </c>
      <c r="C36" s="56">
        <f t="shared" si="15"/>
        <v>7671.44</v>
      </c>
      <c r="D36" s="56">
        <f t="shared" si="15"/>
        <v>0</v>
      </c>
      <c r="E36" s="56">
        <f t="shared" si="15"/>
        <v>3300</v>
      </c>
      <c r="F36" s="56"/>
      <c r="G36" s="56"/>
      <c r="H36" s="56">
        <f t="shared" si="15"/>
        <v>3300</v>
      </c>
      <c r="I36" s="56">
        <f t="shared" si="15"/>
        <v>3300</v>
      </c>
    </row>
    <row r="37" spans="1:9" ht="64.5" x14ac:dyDescent="0.25">
      <c r="A37" s="41">
        <v>37</v>
      </c>
      <c r="B37" s="46" t="s">
        <v>90</v>
      </c>
      <c r="C37" s="56">
        <v>7671.44</v>
      </c>
      <c r="D37" s="56">
        <v>0</v>
      </c>
      <c r="E37" s="56">
        <v>3300</v>
      </c>
      <c r="F37" s="56"/>
      <c r="G37" s="56"/>
      <c r="H37" s="56">
        <v>3300</v>
      </c>
      <c r="I37" s="56">
        <v>3300</v>
      </c>
    </row>
    <row r="38" spans="1:9" ht="63.75" x14ac:dyDescent="0.25">
      <c r="A38" s="50" t="s">
        <v>60</v>
      </c>
      <c r="B38" s="51" t="s">
        <v>112</v>
      </c>
      <c r="C38" s="52">
        <f t="shared" ref="C38:E38" si="16">C39+C48+C58+C66+C75+C79+C95+C99+C103+C53</f>
        <v>1530394.8199999998</v>
      </c>
      <c r="D38" s="52">
        <f t="shared" si="16"/>
        <v>1570771.17</v>
      </c>
      <c r="E38" s="52">
        <f t="shared" si="16"/>
        <v>1767972</v>
      </c>
      <c r="F38" s="52"/>
      <c r="G38" s="52"/>
      <c r="H38" s="52">
        <f>H39+H48+H58+H66+H75+H79+H95+H99+H103+H53</f>
        <v>1764972</v>
      </c>
      <c r="I38" s="52">
        <f>I39+I48+I58+I66+I75+I79+I95+I99+I103+I53</f>
        <v>1764972</v>
      </c>
    </row>
    <row r="39" spans="1:9" ht="25.5" x14ac:dyDescent="0.25">
      <c r="A39" s="53" t="s">
        <v>62</v>
      </c>
      <c r="B39" s="54" t="s">
        <v>21</v>
      </c>
      <c r="C39" s="55">
        <f>C40+C45</f>
        <v>21740.04</v>
      </c>
      <c r="D39" s="55">
        <f>D40+D45</f>
        <v>39033.769999999997</v>
      </c>
      <c r="E39" s="55">
        <f>E40+E45</f>
        <v>32372</v>
      </c>
      <c r="F39" s="55"/>
      <c r="G39" s="55"/>
      <c r="H39" s="55">
        <f>H40+H45</f>
        <v>32372</v>
      </c>
      <c r="I39" s="55">
        <f>I40+I45</f>
        <v>32372</v>
      </c>
    </row>
    <row r="40" spans="1:9" ht="39" x14ac:dyDescent="0.25">
      <c r="A40" s="112" t="s">
        <v>154</v>
      </c>
      <c r="B40" s="61" t="s">
        <v>157</v>
      </c>
      <c r="C40" s="62">
        <f>C41</f>
        <v>11166.72</v>
      </c>
      <c r="D40" s="62">
        <f t="shared" ref="D40" si="17">D41</f>
        <v>24434.26</v>
      </c>
      <c r="E40" s="62">
        <f>E41</f>
        <v>21872</v>
      </c>
      <c r="F40" s="62"/>
      <c r="G40" s="62"/>
      <c r="H40" s="62">
        <f>H41</f>
        <v>21872</v>
      </c>
      <c r="I40" s="62">
        <f>I41</f>
        <v>21872</v>
      </c>
    </row>
    <row r="41" spans="1:9" x14ac:dyDescent="0.25">
      <c r="A41" s="41">
        <v>3</v>
      </c>
      <c r="B41" s="46" t="s">
        <v>23</v>
      </c>
      <c r="C41" s="56">
        <f>C42+C43+C44</f>
        <v>11166.72</v>
      </c>
      <c r="D41" s="56">
        <f>D42+D43+D44</f>
        <v>24434.26</v>
      </c>
      <c r="E41" s="56">
        <f>E42+E43+E44</f>
        <v>21872</v>
      </c>
      <c r="F41" s="56"/>
      <c r="G41" s="56"/>
      <c r="H41" s="56">
        <f>H42+H43+H44</f>
        <v>21872</v>
      </c>
      <c r="I41" s="56">
        <f>I42+I43+I44</f>
        <v>21872</v>
      </c>
    </row>
    <row r="42" spans="1:9" x14ac:dyDescent="0.25">
      <c r="A42" s="41">
        <v>31</v>
      </c>
      <c r="B42" s="46" t="s">
        <v>23</v>
      </c>
      <c r="C42" s="56">
        <v>4852.21</v>
      </c>
      <c r="D42" s="56">
        <v>6105.25</v>
      </c>
      <c r="E42" s="56">
        <v>4000</v>
      </c>
      <c r="F42" s="56"/>
      <c r="G42" s="56"/>
      <c r="H42" s="56">
        <v>4000</v>
      </c>
      <c r="I42" s="56">
        <v>4000</v>
      </c>
    </row>
    <row r="43" spans="1:9" x14ac:dyDescent="0.25">
      <c r="A43" s="41">
        <v>32</v>
      </c>
      <c r="B43" s="46" t="s">
        <v>35</v>
      </c>
      <c r="C43" s="56">
        <v>6179.8</v>
      </c>
      <c r="D43" s="56">
        <v>17798.12</v>
      </c>
      <c r="E43" s="56">
        <v>17712</v>
      </c>
      <c r="F43" s="56"/>
      <c r="G43" s="56"/>
      <c r="H43" s="56">
        <v>17712</v>
      </c>
      <c r="I43" s="56">
        <v>17712</v>
      </c>
    </row>
    <row r="44" spans="1:9" x14ac:dyDescent="0.25">
      <c r="A44" s="41">
        <v>34</v>
      </c>
      <c r="B44" s="46" t="s">
        <v>122</v>
      </c>
      <c r="C44" s="56">
        <v>134.71</v>
      </c>
      <c r="D44" s="56">
        <v>530.89</v>
      </c>
      <c r="E44" s="56">
        <v>160</v>
      </c>
      <c r="F44" s="56"/>
      <c r="G44" s="56"/>
      <c r="H44" s="56">
        <v>160</v>
      </c>
      <c r="I44" s="56">
        <v>160</v>
      </c>
    </row>
    <row r="45" spans="1:9" ht="39" x14ac:dyDescent="0.25">
      <c r="A45" s="66" t="s">
        <v>154</v>
      </c>
      <c r="B45" s="67" t="s">
        <v>158</v>
      </c>
      <c r="C45" s="68">
        <f>C46</f>
        <v>10573.32</v>
      </c>
      <c r="D45" s="68">
        <f>D46</f>
        <v>14599.51</v>
      </c>
      <c r="E45" s="68">
        <f t="shared" ref="E45:I46" si="18">E46</f>
        <v>10500</v>
      </c>
      <c r="F45" s="68"/>
      <c r="G45" s="68"/>
      <c r="H45" s="68">
        <f t="shared" si="18"/>
        <v>10500</v>
      </c>
      <c r="I45" s="68">
        <f t="shared" si="18"/>
        <v>10500</v>
      </c>
    </row>
    <row r="46" spans="1:9" x14ac:dyDescent="0.25">
      <c r="A46" s="41">
        <v>3</v>
      </c>
      <c r="B46" s="46" t="s">
        <v>23</v>
      </c>
      <c r="C46" s="56">
        <f t="shared" ref="C46:D46" si="19">C47</f>
        <v>10573.32</v>
      </c>
      <c r="D46" s="56">
        <f t="shared" si="19"/>
        <v>14599.51</v>
      </c>
      <c r="E46" s="56">
        <f t="shared" si="18"/>
        <v>10500</v>
      </c>
      <c r="F46" s="56"/>
      <c r="G46" s="56"/>
      <c r="H46" s="56">
        <f t="shared" si="18"/>
        <v>10500</v>
      </c>
      <c r="I46" s="56">
        <f t="shared" si="18"/>
        <v>10500</v>
      </c>
    </row>
    <row r="47" spans="1:9" x14ac:dyDescent="0.25">
      <c r="A47" s="41">
        <v>32</v>
      </c>
      <c r="B47" s="46" t="s">
        <v>35</v>
      </c>
      <c r="C47" s="56">
        <v>10573.32</v>
      </c>
      <c r="D47" s="56">
        <v>14599.51</v>
      </c>
      <c r="E47" s="56">
        <v>10500</v>
      </c>
      <c r="F47" s="56"/>
      <c r="G47" s="56"/>
      <c r="H47" s="56">
        <v>10500</v>
      </c>
      <c r="I47" s="56">
        <v>10500</v>
      </c>
    </row>
    <row r="48" spans="1:9" ht="51" x14ac:dyDescent="0.25">
      <c r="A48" s="53" t="s">
        <v>92</v>
      </c>
      <c r="B48" s="54" t="s">
        <v>125</v>
      </c>
      <c r="C48" s="55">
        <f>SUM(C50)</f>
        <v>1298345.2</v>
      </c>
      <c r="D48" s="55">
        <f>SUM(D50)</f>
        <v>1316173.1299999999</v>
      </c>
      <c r="E48" s="55">
        <f>SUM(E50)</f>
        <v>1492000</v>
      </c>
      <c r="F48" s="55"/>
      <c r="G48" s="55"/>
      <c r="H48" s="55">
        <f>H49</f>
        <v>1492000</v>
      </c>
      <c r="I48" s="55">
        <f>SUM(I50)</f>
        <v>1492000</v>
      </c>
    </row>
    <row r="49" spans="1:9" ht="39" x14ac:dyDescent="0.25">
      <c r="A49" s="70" t="s">
        <v>154</v>
      </c>
      <c r="B49" s="71" t="s">
        <v>159</v>
      </c>
      <c r="C49" s="72">
        <f>C50</f>
        <v>1298345.2</v>
      </c>
      <c r="D49" s="72">
        <f t="shared" ref="D49" si="20">D48</f>
        <v>1316173.1299999999</v>
      </c>
      <c r="E49" s="72">
        <f>E48</f>
        <v>1492000</v>
      </c>
      <c r="F49" s="72"/>
      <c r="G49" s="72"/>
      <c r="H49" s="72">
        <f>H50</f>
        <v>1492000</v>
      </c>
      <c r="I49" s="72">
        <f>I50</f>
        <v>1492000</v>
      </c>
    </row>
    <row r="50" spans="1:9" x14ac:dyDescent="0.25">
      <c r="A50" s="74">
        <v>3</v>
      </c>
      <c r="B50" s="75" t="s">
        <v>23</v>
      </c>
      <c r="C50" s="60">
        <f t="shared" ref="C50:E50" si="21">C51+C52</f>
        <v>1298345.2</v>
      </c>
      <c r="D50" s="60">
        <f t="shared" si="21"/>
        <v>1316173.1299999999</v>
      </c>
      <c r="E50" s="60">
        <f t="shared" si="21"/>
        <v>1492000</v>
      </c>
      <c r="F50" s="60"/>
      <c r="G50" s="60"/>
      <c r="H50" s="60">
        <f>H51+H52</f>
        <v>1492000</v>
      </c>
      <c r="I50" s="60">
        <f>I51+I52</f>
        <v>1492000</v>
      </c>
    </row>
    <row r="51" spans="1:9" ht="26.25" x14ac:dyDescent="0.25">
      <c r="A51" s="74">
        <v>31</v>
      </c>
      <c r="B51" s="75" t="s">
        <v>24</v>
      </c>
      <c r="C51" s="60">
        <v>1261424.97</v>
      </c>
      <c r="D51" s="60">
        <v>1261424.97</v>
      </c>
      <c r="E51" s="60">
        <v>1454000</v>
      </c>
      <c r="F51" s="60"/>
      <c r="G51" s="60"/>
      <c r="H51" s="60">
        <v>1454000</v>
      </c>
      <c r="I51" s="60">
        <v>1454000</v>
      </c>
    </row>
    <row r="52" spans="1:9" x14ac:dyDescent="0.25">
      <c r="A52" s="74">
        <v>32</v>
      </c>
      <c r="B52" s="75" t="s">
        <v>35</v>
      </c>
      <c r="C52" s="60">
        <v>36920.230000000003</v>
      </c>
      <c r="D52" s="60">
        <v>54748.160000000003</v>
      </c>
      <c r="E52" s="60">
        <v>38000</v>
      </c>
      <c r="F52" s="60"/>
      <c r="G52" s="60"/>
      <c r="H52" s="60">
        <v>38000</v>
      </c>
      <c r="I52" s="60">
        <v>38000</v>
      </c>
    </row>
    <row r="53" spans="1:9" ht="38.25" x14ac:dyDescent="0.25">
      <c r="A53" s="76" t="s">
        <v>202</v>
      </c>
      <c r="B53" s="77" t="s">
        <v>203</v>
      </c>
      <c r="C53" s="78">
        <f t="shared" ref="C53:E53" si="22">C54</f>
        <v>86536.46</v>
      </c>
      <c r="D53" s="78">
        <f t="shared" si="22"/>
        <v>83615.37</v>
      </c>
      <c r="E53" s="78">
        <f t="shared" si="22"/>
        <v>90000</v>
      </c>
      <c r="F53" s="78"/>
      <c r="G53" s="78"/>
      <c r="H53" s="78">
        <f t="shared" ref="H53:I53" si="23">H54</f>
        <v>90000</v>
      </c>
      <c r="I53" s="78">
        <f t="shared" si="23"/>
        <v>90000</v>
      </c>
    </row>
    <row r="54" spans="1:9" ht="39" x14ac:dyDescent="0.25">
      <c r="A54" s="70" t="s">
        <v>154</v>
      </c>
      <c r="B54" s="71" t="s">
        <v>160</v>
      </c>
      <c r="C54" s="73">
        <f t="shared" ref="C54:E54" si="24">C55+C56</f>
        <v>86536.46</v>
      </c>
      <c r="D54" s="73">
        <f t="shared" si="24"/>
        <v>83615.37</v>
      </c>
      <c r="E54" s="73">
        <f t="shared" si="24"/>
        <v>90000</v>
      </c>
      <c r="F54" s="73"/>
      <c r="G54" s="73"/>
      <c r="H54" s="73">
        <f>H55+H56</f>
        <v>90000</v>
      </c>
      <c r="I54" s="73">
        <f>I55+I56</f>
        <v>90000</v>
      </c>
    </row>
    <row r="55" spans="1:9" ht="64.5" x14ac:dyDescent="0.25">
      <c r="A55" s="74">
        <v>37</v>
      </c>
      <c r="B55" s="75" t="s">
        <v>90</v>
      </c>
      <c r="C55" s="60">
        <v>46293.05</v>
      </c>
      <c r="D55" s="60">
        <v>83615.37</v>
      </c>
      <c r="E55" s="60">
        <v>48000</v>
      </c>
      <c r="F55" s="60"/>
      <c r="G55" s="60"/>
      <c r="H55" s="60">
        <v>48000</v>
      </c>
      <c r="I55" s="60">
        <v>48000</v>
      </c>
    </row>
    <row r="56" spans="1:9" ht="39" x14ac:dyDescent="0.25">
      <c r="A56" s="41">
        <v>4</v>
      </c>
      <c r="B56" s="46" t="s">
        <v>25</v>
      </c>
      <c r="C56" s="56">
        <f>C57</f>
        <v>40243.410000000003</v>
      </c>
      <c r="D56" s="56">
        <f t="shared" ref="D56:I56" si="25">D57</f>
        <v>0</v>
      </c>
      <c r="E56" s="56">
        <f t="shared" si="25"/>
        <v>42000</v>
      </c>
      <c r="F56" s="56"/>
      <c r="G56" s="56"/>
      <c r="H56" s="56">
        <f t="shared" si="25"/>
        <v>42000</v>
      </c>
      <c r="I56" s="56">
        <f t="shared" si="25"/>
        <v>42000</v>
      </c>
    </row>
    <row r="57" spans="1:9" ht="38.25" x14ac:dyDescent="0.25">
      <c r="A57" s="41">
        <v>42</v>
      </c>
      <c r="B57" s="79" t="s">
        <v>53</v>
      </c>
      <c r="C57" s="56">
        <v>40243.410000000003</v>
      </c>
      <c r="D57" s="56">
        <v>0</v>
      </c>
      <c r="E57" s="56">
        <v>42000</v>
      </c>
      <c r="F57" s="56"/>
      <c r="G57" s="56"/>
      <c r="H57" s="56">
        <v>42000</v>
      </c>
      <c r="I57" s="56">
        <v>42000</v>
      </c>
    </row>
    <row r="58" spans="1:9" ht="38.25" x14ac:dyDescent="0.25">
      <c r="A58" s="80" t="s">
        <v>97</v>
      </c>
      <c r="B58" s="81" t="s">
        <v>131</v>
      </c>
      <c r="C58" s="82">
        <f>C59+C63</f>
        <v>70078.87</v>
      </c>
      <c r="D58" s="82">
        <f>D59+D63</f>
        <v>74201.209999999992</v>
      </c>
      <c r="E58" s="82">
        <v>80300</v>
      </c>
      <c r="F58" s="82"/>
      <c r="G58" s="82"/>
      <c r="H58" s="82">
        <v>80300</v>
      </c>
      <c r="I58" s="82">
        <v>80300</v>
      </c>
    </row>
    <row r="59" spans="1:9" ht="38.25" x14ac:dyDescent="0.25">
      <c r="A59" s="83" t="s">
        <v>154</v>
      </c>
      <c r="B59" s="84" t="s">
        <v>183</v>
      </c>
      <c r="C59" s="68">
        <f t="shared" ref="C59:D59" si="26">C60</f>
        <v>67462.899999999994</v>
      </c>
      <c r="D59" s="68">
        <f t="shared" si="26"/>
        <v>67034.179999999993</v>
      </c>
      <c r="E59" s="68">
        <f>E60</f>
        <v>76300</v>
      </c>
      <c r="F59" s="68"/>
      <c r="G59" s="68"/>
      <c r="H59" s="68">
        <f>H60</f>
        <v>76300</v>
      </c>
      <c r="I59" s="68">
        <f>I60</f>
        <v>76300</v>
      </c>
    </row>
    <row r="60" spans="1:9" x14ac:dyDescent="0.25">
      <c r="A60" s="85">
        <v>3</v>
      </c>
      <c r="B60" s="75" t="s">
        <v>23</v>
      </c>
      <c r="C60" s="60">
        <f>SUM(C61+C62)</f>
        <v>67462.899999999994</v>
      </c>
      <c r="D60" s="60">
        <f>SUM(D61+D62)</f>
        <v>67034.179999999993</v>
      </c>
      <c r="E60" s="60">
        <f>SUM(E61+E62)</f>
        <v>76300</v>
      </c>
      <c r="F60" s="60"/>
      <c r="G60" s="60"/>
      <c r="H60" s="60">
        <f>SUM(H61+H62)</f>
        <v>76300</v>
      </c>
      <c r="I60" s="60">
        <f>SUM(I61+I62)</f>
        <v>76300</v>
      </c>
    </row>
    <row r="61" spans="1:9" ht="26.25" x14ac:dyDescent="0.25">
      <c r="A61" s="85">
        <v>31</v>
      </c>
      <c r="B61" s="75" t="s">
        <v>24</v>
      </c>
      <c r="C61" s="60">
        <v>3123.61</v>
      </c>
      <c r="D61" s="60">
        <v>2000</v>
      </c>
      <c r="E61" s="60">
        <v>2000</v>
      </c>
      <c r="F61" s="60"/>
      <c r="G61" s="60"/>
      <c r="H61" s="60">
        <v>2000</v>
      </c>
      <c r="I61" s="60">
        <v>2000</v>
      </c>
    </row>
    <row r="62" spans="1:9" x14ac:dyDescent="0.25">
      <c r="A62" s="74">
        <v>32</v>
      </c>
      <c r="B62" s="75" t="s">
        <v>35</v>
      </c>
      <c r="C62" s="60">
        <v>64339.29</v>
      </c>
      <c r="D62" s="60">
        <v>65034.18</v>
      </c>
      <c r="E62" s="60">
        <v>74300</v>
      </c>
      <c r="F62" s="60"/>
      <c r="G62" s="60"/>
      <c r="H62" s="60">
        <v>74300</v>
      </c>
      <c r="I62" s="60">
        <v>74300</v>
      </c>
    </row>
    <row r="63" spans="1:9" ht="38.25" x14ac:dyDescent="0.25">
      <c r="A63" s="89" t="s">
        <v>154</v>
      </c>
      <c r="B63" s="90" t="s">
        <v>161</v>
      </c>
      <c r="C63" s="72">
        <f t="shared" ref="C63:I64" si="27">C64</f>
        <v>2615.9699999999998</v>
      </c>
      <c r="D63" s="72">
        <f t="shared" si="27"/>
        <v>7167.03</v>
      </c>
      <c r="E63" s="72">
        <f t="shared" si="27"/>
        <v>4000</v>
      </c>
      <c r="F63" s="72"/>
      <c r="G63" s="72"/>
      <c r="H63" s="72">
        <f t="shared" si="27"/>
        <v>4000</v>
      </c>
      <c r="I63" s="72">
        <f t="shared" si="27"/>
        <v>4000</v>
      </c>
    </row>
    <row r="64" spans="1:9" x14ac:dyDescent="0.25">
      <c r="A64" s="85">
        <v>3</v>
      </c>
      <c r="B64" s="75" t="s">
        <v>23</v>
      </c>
      <c r="C64" s="60">
        <f>C65</f>
        <v>2615.9699999999998</v>
      </c>
      <c r="D64" s="60">
        <f t="shared" si="27"/>
        <v>7167.03</v>
      </c>
      <c r="E64" s="60">
        <f t="shared" si="27"/>
        <v>4000</v>
      </c>
      <c r="F64" s="60"/>
      <c r="G64" s="60"/>
      <c r="H64" s="60">
        <f t="shared" si="27"/>
        <v>4000</v>
      </c>
      <c r="I64" s="60">
        <f t="shared" si="27"/>
        <v>4000</v>
      </c>
    </row>
    <row r="65" spans="1:9" x14ac:dyDescent="0.25">
      <c r="A65" s="74">
        <v>32</v>
      </c>
      <c r="B65" s="75" t="s">
        <v>35</v>
      </c>
      <c r="C65" s="60">
        <v>2615.9699999999998</v>
      </c>
      <c r="D65" s="60">
        <v>7167.03</v>
      </c>
      <c r="E65" s="60">
        <v>4000</v>
      </c>
      <c r="F65" s="60"/>
      <c r="G65" s="60"/>
      <c r="H65" s="60">
        <v>4000</v>
      </c>
      <c r="I65" s="60">
        <v>4000</v>
      </c>
    </row>
    <row r="66" spans="1:9" ht="38.25" x14ac:dyDescent="0.25">
      <c r="A66" s="53" t="s">
        <v>136</v>
      </c>
      <c r="B66" s="54" t="s">
        <v>137</v>
      </c>
      <c r="C66" s="55">
        <f>C67+C71</f>
        <v>53570.97</v>
      </c>
      <c r="D66" s="55">
        <f>D67+D71</f>
        <v>40294.619999999995</v>
      </c>
      <c r="E66" s="55">
        <f>E67+E71</f>
        <v>57800</v>
      </c>
      <c r="F66" s="55"/>
      <c r="G66" s="55"/>
      <c r="H66" s="55">
        <f>H67+H71</f>
        <v>57800</v>
      </c>
      <c r="I66" s="55">
        <f>I67+I71</f>
        <v>57800</v>
      </c>
    </row>
    <row r="67" spans="1:9" ht="38.25" x14ac:dyDescent="0.25">
      <c r="A67" s="91" t="s">
        <v>154</v>
      </c>
      <c r="B67" s="92" t="s">
        <v>158</v>
      </c>
      <c r="C67" s="93">
        <f t="shared" ref="C67:D67" si="28">C68</f>
        <v>26358.33</v>
      </c>
      <c r="D67" s="93">
        <f t="shared" si="28"/>
        <v>22708.84</v>
      </c>
      <c r="E67" s="93">
        <f>E68</f>
        <v>29950</v>
      </c>
      <c r="F67" s="93"/>
      <c r="G67" s="93"/>
      <c r="H67" s="93">
        <f>H68</f>
        <v>29950</v>
      </c>
      <c r="I67" s="93">
        <f>I68</f>
        <v>29950</v>
      </c>
    </row>
    <row r="68" spans="1:9" x14ac:dyDescent="0.25">
      <c r="A68" s="41">
        <v>3</v>
      </c>
      <c r="B68" s="46" t="s">
        <v>23</v>
      </c>
      <c r="C68" s="56">
        <f>SUM(C69+C70)</f>
        <v>26358.33</v>
      </c>
      <c r="D68" s="56">
        <f>SUM(D69+D70)</f>
        <v>22708.84</v>
      </c>
      <c r="E68" s="56">
        <f>SUM(E69+E70)</f>
        <v>29950</v>
      </c>
      <c r="F68" s="56"/>
      <c r="G68" s="56"/>
      <c r="H68" s="56">
        <f>SUM(H69+H70)</f>
        <v>29950</v>
      </c>
      <c r="I68" s="56">
        <f>SUM(I69+I70)</f>
        <v>29950</v>
      </c>
    </row>
    <row r="69" spans="1:9" ht="26.25" x14ac:dyDescent="0.25">
      <c r="A69" s="41">
        <v>31</v>
      </c>
      <c r="B69" s="46" t="s">
        <v>24</v>
      </c>
      <c r="C69" s="56">
        <v>26013.27</v>
      </c>
      <c r="D69" s="56">
        <v>21832.87</v>
      </c>
      <c r="E69" s="56">
        <v>29300</v>
      </c>
      <c r="F69" s="56"/>
      <c r="G69" s="56"/>
      <c r="H69" s="56">
        <v>29300</v>
      </c>
      <c r="I69" s="56">
        <v>29300</v>
      </c>
    </row>
    <row r="70" spans="1:9" x14ac:dyDescent="0.25">
      <c r="A70" s="41">
        <v>32</v>
      </c>
      <c r="B70" s="46" t="s">
        <v>35</v>
      </c>
      <c r="C70" s="56">
        <v>345.06</v>
      </c>
      <c r="D70" s="56">
        <v>875.97</v>
      </c>
      <c r="E70" s="56">
        <v>650</v>
      </c>
      <c r="F70" s="56"/>
      <c r="G70" s="56"/>
      <c r="H70" s="56">
        <v>650</v>
      </c>
      <c r="I70" s="56">
        <v>650</v>
      </c>
    </row>
    <row r="71" spans="1:9" ht="39" x14ac:dyDescent="0.25">
      <c r="A71" s="70" t="s">
        <v>154</v>
      </c>
      <c r="B71" s="71" t="s">
        <v>162</v>
      </c>
      <c r="C71" s="72">
        <f t="shared" ref="C71:D71" si="29">C72</f>
        <v>27212.639999999999</v>
      </c>
      <c r="D71" s="72">
        <f t="shared" si="29"/>
        <v>17585.78</v>
      </c>
      <c r="E71" s="72">
        <f>E72</f>
        <v>27850</v>
      </c>
      <c r="F71" s="72"/>
      <c r="G71" s="72"/>
      <c r="H71" s="72">
        <f>H72</f>
        <v>27850</v>
      </c>
      <c r="I71" s="72">
        <f>I72</f>
        <v>27850</v>
      </c>
    </row>
    <row r="72" spans="1:9" x14ac:dyDescent="0.25">
      <c r="A72" s="41">
        <v>3</v>
      </c>
      <c r="B72" s="46" t="s">
        <v>23</v>
      </c>
      <c r="C72" s="56">
        <f>C73+C74</f>
        <v>27212.639999999999</v>
      </c>
      <c r="D72" s="56">
        <f t="shared" ref="D72:I72" si="30">D73+D74</f>
        <v>17585.78</v>
      </c>
      <c r="E72" s="56">
        <f t="shared" si="30"/>
        <v>27850</v>
      </c>
      <c r="F72" s="56"/>
      <c r="G72" s="56"/>
      <c r="H72" s="56">
        <f t="shared" si="30"/>
        <v>27850</v>
      </c>
      <c r="I72" s="56">
        <f t="shared" si="30"/>
        <v>27850</v>
      </c>
    </row>
    <row r="73" spans="1:9" ht="26.25" x14ac:dyDescent="0.25">
      <c r="A73" s="41">
        <v>31</v>
      </c>
      <c r="B73" s="46" t="s">
        <v>24</v>
      </c>
      <c r="C73" s="56">
        <v>25098.799999999999</v>
      </c>
      <c r="D73" s="56">
        <v>16789.439999999999</v>
      </c>
      <c r="E73" s="56">
        <v>25650</v>
      </c>
      <c r="F73" s="56"/>
      <c r="G73" s="56"/>
      <c r="H73" s="56">
        <v>25650</v>
      </c>
      <c r="I73" s="56">
        <v>25650</v>
      </c>
    </row>
    <row r="74" spans="1:9" x14ac:dyDescent="0.25">
      <c r="A74" s="41">
        <v>32</v>
      </c>
      <c r="B74" s="46" t="s">
        <v>35</v>
      </c>
      <c r="C74" s="56">
        <v>2113.84</v>
      </c>
      <c r="D74" s="56">
        <v>796.34</v>
      </c>
      <c r="E74" s="56">
        <v>2200</v>
      </c>
      <c r="F74" s="56"/>
      <c r="G74" s="56"/>
      <c r="H74" s="56">
        <v>2200</v>
      </c>
      <c r="I74" s="56">
        <v>2200</v>
      </c>
    </row>
    <row r="75" spans="1:9" ht="38.25" x14ac:dyDescent="0.25">
      <c r="A75" s="53" t="s">
        <v>139</v>
      </c>
      <c r="B75" s="54" t="s">
        <v>140</v>
      </c>
      <c r="C75" s="55">
        <f t="shared" ref="C75:D75" si="31">SUM(C77)</f>
        <v>123.28</v>
      </c>
      <c r="D75" s="55">
        <f t="shared" si="31"/>
        <v>331.81</v>
      </c>
      <c r="E75" s="55">
        <f>SUM(E77)</f>
        <v>300</v>
      </c>
      <c r="F75" s="55"/>
      <c r="G75" s="55"/>
      <c r="H75" s="55">
        <f>SUM(H77)</f>
        <v>300</v>
      </c>
      <c r="I75" s="55">
        <f>SUM(I77)</f>
        <v>300</v>
      </c>
    </row>
    <row r="76" spans="1:9" ht="51" x14ac:dyDescent="0.25">
      <c r="A76" s="94" t="s">
        <v>154</v>
      </c>
      <c r="B76" s="95" t="s">
        <v>157</v>
      </c>
      <c r="C76" s="96">
        <f t="shared" ref="C76:I77" si="32">C77</f>
        <v>123.28</v>
      </c>
      <c r="D76" s="96">
        <f t="shared" si="32"/>
        <v>331.81</v>
      </c>
      <c r="E76" s="96">
        <f t="shared" si="32"/>
        <v>300</v>
      </c>
      <c r="F76" s="96"/>
      <c r="G76" s="96"/>
      <c r="H76" s="96">
        <f t="shared" si="32"/>
        <v>300</v>
      </c>
      <c r="I76" s="96">
        <f t="shared" si="32"/>
        <v>300</v>
      </c>
    </row>
    <row r="77" spans="1:9" x14ac:dyDescent="0.25">
      <c r="A77" s="41">
        <v>3</v>
      </c>
      <c r="B77" s="46" t="s">
        <v>23</v>
      </c>
      <c r="C77" s="56">
        <f>C78</f>
        <v>123.28</v>
      </c>
      <c r="D77" s="56">
        <f t="shared" si="32"/>
        <v>331.81</v>
      </c>
      <c r="E77" s="56">
        <f t="shared" si="32"/>
        <v>300</v>
      </c>
      <c r="F77" s="56"/>
      <c r="G77" s="56"/>
      <c r="H77" s="56">
        <f t="shared" si="32"/>
        <v>300</v>
      </c>
      <c r="I77" s="56">
        <f t="shared" si="32"/>
        <v>300</v>
      </c>
    </row>
    <row r="78" spans="1:9" x14ac:dyDescent="0.25">
      <c r="A78" s="41">
        <v>32</v>
      </c>
      <c r="B78" s="46" t="s">
        <v>35</v>
      </c>
      <c r="C78" s="56">
        <v>123.28</v>
      </c>
      <c r="D78" s="56">
        <v>331.81</v>
      </c>
      <c r="E78" s="56">
        <v>300</v>
      </c>
      <c r="F78" s="56"/>
      <c r="G78" s="56"/>
      <c r="H78" s="56">
        <v>300</v>
      </c>
      <c r="I78" s="56">
        <v>300</v>
      </c>
    </row>
    <row r="79" spans="1:9" ht="38.25" x14ac:dyDescent="0.25">
      <c r="A79" s="53" t="s">
        <v>141</v>
      </c>
      <c r="B79" s="54" t="s">
        <v>142</v>
      </c>
      <c r="C79" s="55">
        <v>0</v>
      </c>
      <c r="D79" s="55">
        <f>D80+D83+D86+D89+D92</f>
        <v>16855.810000000001</v>
      </c>
      <c r="E79" s="55">
        <f>E80+E83+E86+E89+E92</f>
        <v>13600</v>
      </c>
      <c r="F79" s="55"/>
      <c r="G79" s="55"/>
      <c r="H79" s="55">
        <f>H80+H83+H86+H89+H92</f>
        <v>11600</v>
      </c>
      <c r="I79" s="55">
        <f>I80+I83+I86+I89+I92</f>
        <v>11600</v>
      </c>
    </row>
    <row r="80" spans="1:9" ht="38.25" x14ac:dyDescent="0.25">
      <c r="A80" s="94" t="s">
        <v>154</v>
      </c>
      <c r="B80" s="95" t="s">
        <v>163</v>
      </c>
      <c r="C80" s="96">
        <f t="shared" ref="C80:D80" si="33">C81</f>
        <v>5804.14</v>
      </c>
      <c r="D80" s="96">
        <f t="shared" si="33"/>
        <v>8892.44</v>
      </c>
      <c r="E80" s="96">
        <f>E81</f>
        <v>2000</v>
      </c>
      <c r="F80" s="96"/>
      <c r="G80" s="96"/>
      <c r="H80" s="96">
        <f>H81</f>
        <v>2000</v>
      </c>
      <c r="I80" s="96">
        <f>I81</f>
        <v>2000</v>
      </c>
    </row>
    <row r="81" spans="1:9" ht="38.25" x14ac:dyDescent="0.25">
      <c r="A81" s="41">
        <v>4</v>
      </c>
      <c r="B81" s="100" t="s">
        <v>25</v>
      </c>
      <c r="C81" s="56">
        <f t="shared" ref="C81:D81" si="34">SUM(C82)</f>
        <v>5804.14</v>
      </c>
      <c r="D81" s="56">
        <f t="shared" si="34"/>
        <v>8892.44</v>
      </c>
      <c r="E81" s="56">
        <f>SUM(E82)</f>
        <v>2000</v>
      </c>
      <c r="F81" s="56"/>
      <c r="G81" s="56"/>
      <c r="H81" s="56">
        <f>SUM(H82)</f>
        <v>2000</v>
      </c>
      <c r="I81" s="56">
        <f>SUM(I82)</f>
        <v>2000</v>
      </c>
    </row>
    <row r="82" spans="1:9" ht="38.25" x14ac:dyDescent="0.25">
      <c r="A82" s="41">
        <v>42</v>
      </c>
      <c r="B82" s="100" t="s">
        <v>53</v>
      </c>
      <c r="C82" s="56">
        <v>5804.14</v>
      </c>
      <c r="D82" s="56">
        <v>8892.44</v>
      </c>
      <c r="E82" s="56">
        <v>2000</v>
      </c>
      <c r="F82" s="56"/>
      <c r="G82" s="56"/>
      <c r="H82" s="56">
        <v>2000</v>
      </c>
      <c r="I82" s="56">
        <v>2000</v>
      </c>
    </row>
    <row r="83" spans="1:9" ht="38.25" x14ac:dyDescent="0.25">
      <c r="A83" s="91" t="s">
        <v>154</v>
      </c>
      <c r="B83" s="92" t="s">
        <v>158</v>
      </c>
      <c r="C83" s="69">
        <f>C84</f>
        <v>536.12</v>
      </c>
      <c r="D83" s="69">
        <f>D84</f>
        <v>2654.46</v>
      </c>
      <c r="E83" s="69">
        <f>E84</f>
        <v>6100</v>
      </c>
      <c r="F83" s="69"/>
      <c r="G83" s="69"/>
      <c r="H83" s="69">
        <f>H84</f>
        <v>6100</v>
      </c>
      <c r="I83" s="69">
        <f>I84</f>
        <v>6100</v>
      </c>
    </row>
    <row r="84" spans="1:9" ht="38.25" x14ac:dyDescent="0.25">
      <c r="A84" s="41">
        <v>4</v>
      </c>
      <c r="B84" s="100" t="s">
        <v>25</v>
      </c>
      <c r="C84" s="56">
        <f>SUM(C85)</f>
        <v>536.12</v>
      </c>
      <c r="D84" s="56">
        <f>SUM(D85)</f>
        <v>2654.46</v>
      </c>
      <c r="E84" s="56">
        <f>SUM(E85)</f>
        <v>6100</v>
      </c>
      <c r="F84" s="56"/>
      <c r="G84" s="56"/>
      <c r="H84" s="56">
        <f>SUM(H85)</f>
        <v>6100</v>
      </c>
      <c r="I84" s="56">
        <f>SUM(I85)</f>
        <v>6100</v>
      </c>
    </row>
    <row r="85" spans="1:9" ht="38.25" x14ac:dyDescent="0.25">
      <c r="A85" s="41">
        <v>42</v>
      </c>
      <c r="B85" s="100" t="s">
        <v>53</v>
      </c>
      <c r="C85" s="56">
        <v>536.12</v>
      </c>
      <c r="D85" s="56">
        <v>2654.46</v>
      </c>
      <c r="E85" s="56">
        <v>6100</v>
      </c>
      <c r="F85" s="56"/>
      <c r="G85" s="56"/>
      <c r="H85" s="56">
        <v>6100</v>
      </c>
      <c r="I85" s="56">
        <v>6100</v>
      </c>
    </row>
    <row r="86" spans="1:9" ht="38.25" x14ac:dyDescent="0.25">
      <c r="A86" s="101" t="s">
        <v>154</v>
      </c>
      <c r="B86" s="102" t="s">
        <v>164</v>
      </c>
      <c r="C86" s="103">
        <f t="shared" ref="C86:D86" si="35">C87</f>
        <v>0</v>
      </c>
      <c r="D86" s="103">
        <f t="shared" si="35"/>
        <v>3318.07</v>
      </c>
      <c r="E86" s="103">
        <f>E87</f>
        <v>1500</v>
      </c>
      <c r="F86" s="103"/>
      <c r="G86" s="103"/>
      <c r="H86" s="103">
        <f>H87</f>
        <v>1500</v>
      </c>
      <c r="I86" s="103">
        <f>I87</f>
        <v>1500</v>
      </c>
    </row>
    <row r="87" spans="1:9" ht="38.25" x14ac:dyDescent="0.25">
      <c r="A87" s="41">
        <v>4</v>
      </c>
      <c r="B87" s="100" t="s">
        <v>25</v>
      </c>
      <c r="C87" s="56">
        <f>SUM(C88)</f>
        <v>0</v>
      </c>
      <c r="D87" s="56">
        <f t="shared" ref="D87" si="36">SUM(D88)</f>
        <v>3318.07</v>
      </c>
      <c r="E87" s="56">
        <v>1500</v>
      </c>
      <c r="F87" s="56"/>
      <c r="G87" s="56"/>
      <c r="H87" s="56">
        <v>1500</v>
      </c>
      <c r="I87" s="56">
        <v>1500</v>
      </c>
    </row>
    <row r="88" spans="1:9" ht="38.25" x14ac:dyDescent="0.25">
      <c r="A88" s="41">
        <v>42</v>
      </c>
      <c r="B88" s="100" t="s">
        <v>53</v>
      </c>
      <c r="C88" s="56">
        <v>0</v>
      </c>
      <c r="D88" s="56">
        <v>3318.07</v>
      </c>
      <c r="E88" s="56">
        <v>1500</v>
      </c>
      <c r="F88" s="56"/>
      <c r="G88" s="56"/>
      <c r="H88" s="56">
        <v>1500</v>
      </c>
      <c r="I88" s="56">
        <v>1500</v>
      </c>
    </row>
    <row r="89" spans="1:9" ht="38.25" x14ac:dyDescent="0.25">
      <c r="A89" s="104" t="s">
        <v>154</v>
      </c>
      <c r="B89" s="105" t="s">
        <v>165</v>
      </c>
      <c r="C89" s="107">
        <f>C90</f>
        <v>0</v>
      </c>
      <c r="D89" s="108">
        <f>D90</f>
        <v>1990.84</v>
      </c>
      <c r="E89" s="106">
        <f>E90</f>
        <v>2000</v>
      </c>
      <c r="F89" s="106"/>
      <c r="G89" s="106"/>
      <c r="H89" s="106">
        <f>H90</f>
        <v>0</v>
      </c>
      <c r="I89" s="106">
        <f>I90</f>
        <v>0</v>
      </c>
    </row>
    <row r="90" spans="1:9" ht="38.25" x14ac:dyDescent="0.25">
      <c r="A90" s="41">
        <v>4</v>
      </c>
      <c r="B90" s="100" t="s">
        <v>25</v>
      </c>
      <c r="C90" s="56">
        <f t="shared" ref="C90:D90" si="37">SUM(C91)</f>
        <v>0</v>
      </c>
      <c r="D90" s="56">
        <f t="shared" si="37"/>
        <v>1990.84</v>
      </c>
      <c r="E90" s="56">
        <f>SUM(E91)</f>
        <v>2000</v>
      </c>
      <c r="F90" s="56"/>
      <c r="G90" s="56"/>
      <c r="H90" s="56">
        <f>SUM(H91)</f>
        <v>0</v>
      </c>
      <c r="I90" s="56">
        <f>SUM(I91)</f>
        <v>0</v>
      </c>
    </row>
    <row r="91" spans="1:9" ht="38.25" x14ac:dyDescent="0.25">
      <c r="A91" s="41">
        <v>42</v>
      </c>
      <c r="B91" s="100" t="s">
        <v>53</v>
      </c>
      <c r="C91" s="56">
        <v>0</v>
      </c>
      <c r="D91" s="56">
        <v>1990.84</v>
      </c>
      <c r="E91" s="56">
        <v>2000</v>
      </c>
      <c r="F91" s="56"/>
      <c r="G91" s="56"/>
      <c r="H91" s="56">
        <v>0</v>
      </c>
      <c r="I91" s="56">
        <v>0</v>
      </c>
    </row>
    <row r="92" spans="1:9" ht="38.25" x14ac:dyDescent="0.25">
      <c r="A92" s="109" t="s">
        <v>154</v>
      </c>
      <c r="B92" s="110" t="s">
        <v>166</v>
      </c>
      <c r="C92" s="72">
        <f t="shared" ref="C92:I93" si="38">C93</f>
        <v>3052.62</v>
      </c>
      <c r="D92" s="111">
        <f t="shared" si="38"/>
        <v>0</v>
      </c>
      <c r="E92" s="111">
        <f t="shared" si="38"/>
        <v>2000</v>
      </c>
      <c r="F92" s="111"/>
      <c r="G92" s="111"/>
      <c r="H92" s="111">
        <f t="shared" si="38"/>
        <v>2000</v>
      </c>
      <c r="I92" s="111">
        <f t="shared" si="38"/>
        <v>2000</v>
      </c>
    </row>
    <row r="93" spans="1:9" ht="38.25" x14ac:dyDescent="0.25">
      <c r="A93" s="41">
        <v>4</v>
      </c>
      <c r="B93" s="100" t="s">
        <v>25</v>
      </c>
      <c r="C93" s="56">
        <f t="shared" si="38"/>
        <v>3052.62</v>
      </c>
      <c r="D93" s="56">
        <f t="shared" si="38"/>
        <v>0</v>
      </c>
      <c r="E93" s="56">
        <f t="shared" si="38"/>
        <v>2000</v>
      </c>
      <c r="F93" s="56"/>
      <c r="G93" s="56"/>
      <c r="H93" s="56">
        <f t="shared" si="38"/>
        <v>2000</v>
      </c>
      <c r="I93" s="56">
        <f t="shared" si="38"/>
        <v>2000</v>
      </c>
    </row>
    <row r="94" spans="1:9" ht="38.25" x14ac:dyDescent="0.25">
      <c r="A94" s="41">
        <v>42</v>
      </c>
      <c r="B94" s="100" t="s">
        <v>53</v>
      </c>
      <c r="C94" s="56">
        <v>3052.62</v>
      </c>
      <c r="D94" s="56">
        <v>0</v>
      </c>
      <c r="E94" s="56">
        <v>2000</v>
      </c>
      <c r="F94" s="56"/>
      <c r="G94" s="56"/>
      <c r="H94" s="56">
        <v>2000</v>
      </c>
      <c r="I94" s="56">
        <v>2000</v>
      </c>
    </row>
    <row r="95" spans="1:9" ht="38.25" x14ac:dyDescent="0.25">
      <c r="A95" s="53" t="s">
        <v>148</v>
      </c>
      <c r="B95" s="54" t="s">
        <v>149</v>
      </c>
      <c r="C95" s="55">
        <f t="shared" ref="C95:D95" si="39">SUM(C97)</f>
        <v>0</v>
      </c>
      <c r="D95" s="55">
        <f t="shared" si="39"/>
        <v>265.45</v>
      </c>
      <c r="E95" s="55">
        <f>SUM(E97)</f>
        <v>200</v>
      </c>
      <c r="F95" s="55"/>
      <c r="G95" s="55"/>
      <c r="H95" s="55">
        <f>SUM(H97)</f>
        <v>200</v>
      </c>
      <c r="I95" s="55">
        <f>SUM(I97)</f>
        <v>200</v>
      </c>
    </row>
    <row r="96" spans="1:9" ht="38.25" x14ac:dyDescent="0.25">
      <c r="A96" s="109" t="s">
        <v>154</v>
      </c>
      <c r="B96" s="110" t="s">
        <v>166</v>
      </c>
      <c r="C96" s="111">
        <f t="shared" ref="C96:I97" si="40">C97</f>
        <v>0</v>
      </c>
      <c r="D96" s="111">
        <f t="shared" si="40"/>
        <v>265.45</v>
      </c>
      <c r="E96" s="111">
        <f t="shared" si="40"/>
        <v>200</v>
      </c>
      <c r="F96" s="111"/>
      <c r="G96" s="111"/>
      <c r="H96" s="111">
        <f t="shared" si="40"/>
        <v>200</v>
      </c>
      <c r="I96" s="111">
        <f t="shared" si="40"/>
        <v>200</v>
      </c>
    </row>
    <row r="97" spans="1:9" x14ac:dyDescent="0.25">
      <c r="A97" s="41">
        <v>3</v>
      </c>
      <c r="B97" s="46" t="s">
        <v>23</v>
      </c>
      <c r="C97" s="56">
        <f t="shared" si="40"/>
        <v>0</v>
      </c>
      <c r="D97" s="56">
        <f t="shared" si="40"/>
        <v>265.45</v>
      </c>
      <c r="E97" s="56">
        <f t="shared" si="40"/>
        <v>200</v>
      </c>
      <c r="F97" s="56"/>
      <c r="G97" s="56"/>
      <c r="H97" s="56">
        <f t="shared" si="40"/>
        <v>200</v>
      </c>
      <c r="I97" s="56">
        <f t="shared" si="40"/>
        <v>200</v>
      </c>
    </row>
    <row r="98" spans="1:9" x14ac:dyDescent="0.25">
      <c r="A98" s="41">
        <v>32</v>
      </c>
      <c r="B98" s="46" t="s">
        <v>35</v>
      </c>
      <c r="C98" s="56">
        <v>0</v>
      </c>
      <c r="D98" s="56">
        <v>265.45</v>
      </c>
      <c r="E98" s="56">
        <v>200</v>
      </c>
      <c r="F98" s="56"/>
      <c r="G98" s="56"/>
      <c r="H98" s="56">
        <v>200</v>
      </c>
      <c r="I98" s="56">
        <v>200</v>
      </c>
    </row>
    <row r="99" spans="1:9" ht="38.25" x14ac:dyDescent="0.25">
      <c r="A99" s="53" t="s">
        <v>211</v>
      </c>
      <c r="B99" s="54" t="s">
        <v>174</v>
      </c>
      <c r="C99" s="55">
        <f t="shared" ref="C99:D99" si="41">SUM(C101)</f>
        <v>0</v>
      </c>
      <c r="D99" s="55">
        <f t="shared" si="41"/>
        <v>0</v>
      </c>
      <c r="E99" s="55">
        <f>SUM(E101)</f>
        <v>1000</v>
      </c>
      <c r="F99" s="55"/>
      <c r="G99" s="55"/>
      <c r="H99" s="55">
        <f>SUM(H101)</f>
        <v>0</v>
      </c>
      <c r="I99" s="55">
        <f>SUM(I101)</f>
        <v>0</v>
      </c>
    </row>
    <row r="100" spans="1:9" ht="38.25" x14ac:dyDescent="0.25">
      <c r="A100" s="109" t="s">
        <v>154</v>
      </c>
      <c r="B100" s="110" t="s">
        <v>166</v>
      </c>
      <c r="C100" s="111">
        <v>0</v>
      </c>
      <c r="D100" s="111">
        <f t="shared" ref="D100" si="42">D101</f>
        <v>0</v>
      </c>
      <c r="E100" s="111">
        <f>E101</f>
        <v>1000</v>
      </c>
      <c r="F100" s="111"/>
      <c r="G100" s="111"/>
      <c r="H100" s="111">
        <f>H101</f>
        <v>0</v>
      </c>
      <c r="I100" s="111">
        <f>I101</f>
        <v>0</v>
      </c>
    </row>
    <row r="101" spans="1:9" x14ac:dyDescent="0.25">
      <c r="A101" s="74">
        <v>3</v>
      </c>
      <c r="B101" s="75" t="s">
        <v>23</v>
      </c>
      <c r="C101" s="60">
        <v>0</v>
      </c>
      <c r="D101" s="60">
        <f t="shared" ref="D101:I101" si="43">SUM(D102)</f>
        <v>0</v>
      </c>
      <c r="E101" s="60">
        <f t="shared" si="43"/>
        <v>1000</v>
      </c>
      <c r="F101" s="60"/>
      <c r="G101" s="60"/>
      <c r="H101" s="60">
        <f t="shared" si="43"/>
        <v>0</v>
      </c>
      <c r="I101" s="60">
        <f t="shared" si="43"/>
        <v>0</v>
      </c>
    </row>
    <row r="102" spans="1:9" x14ac:dyDescent="0.25">
      <c r="A102" s="74">
        <v>32</v>
      </c>
      <c r="B102" s="75" t="s">
        <v>35</v>
      </c>
      <c r="C102" s="60">
        <v>0</v>
      </c>
      <c r="D102" s="60">
        <v>0</v>
      </c>
      <c r="E102" s="60">
        <v>1000</v>
      </c>
      <c r="F102" s="60"/>
      <c r="G102" s="60"/>
      <c r="H102" s="60">
        <v>0</v>
      </c>
      <c r="I102" s="60">
        <v>0</v>
      </c>
    </row>
    <row r="103" spans="1:9" ht="38.25" x14ac:dyDescent="0.25">
      <c r="A103" s="53" t="s">
        <v>212</v>
      </c>
      <c r="B103" s="54" t="s">
        <v>98</v>
      </c>
      <c r="C103" s="55">
        <f t="shared" ref="C103:I103" si="44">SUM(C104)</f>
        <v>0</v>
      </c>
      <c r="D103" s="55">
        <f t="shared" si="44"/>
        <v>0</v>
      </c>
      <c r="E103" s="55">
        <f t="shared" si="44"/>
        <v>400</v>
      </c>
      <c r="F103" s="55"/>
      <c r="G103" s="55"/>
      <c r="H103" s="55">
        <f t="shared" si="44"/>
        <v>400</v>
      </c>
      <c r="I103" s="55">
        <f t="shared" si="44"/>
        <v>400</v>
      </c>
    </row>
    <row r="104" spans="1:9" ht="38.25" x14ac:dyDescent="0.25">
      <c r="A104" s="109" t="s">
        <v>154</v>
      </c>
      <c r="B104" s="110" t="s">
        <v>166</v>
      </c>
      <c r="C104" s="111">
        <v>0</v>
      </c>
      <c r="D104" s="111">
        <f t="shared" ref="D104" si="45">D105</f>
        <v>0</v>
      </c>
      <c r="E104" s="111">
        <f>E105</f>
        <v>400</v>
      </c>
      <c r="F104" s="111"/>
      <c r="G104" s="111"/>
      <c r="H104" s="111">
        <f>H105</f>
        <v>400</v>
      </c>
      <c r="I104" s="111">
        <f>I105</f>
        <v>400</v>
      </c>
    </row>
    <row r="105" spans="1:9" x14ac:dyDescent="0.25">
      <c r="A105" s="41">
        <v>32</v>
      </c>
      <c r="B105" s="46" t="s">
        <v>35</v>
      </c>
      <c r="C105" s="56">
        <v>0</v>
      </c>
      <c r="D105" s="56">
        <v>0</v>
      </c>
      <c r="E105" s="56">
        <v>400</v>
      </c>
      <c r="F105" s="56"/>
      <c r="G105" s="56"/>
      <c r="H105" s="56">
        <v>400</v>
      </c>
      <c r="I105" s="56">
        <v>400</v>
      </c>
    </row>
  </sheetData>
  <pageMargins left="0.7" right="0.7" top="0.75" bottom="0.75" header="0.3" footer="0.3"/>
  <pageSetup paperSize="9" scale="87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 Račun prihoda i rashoda</vt:lpstr>
      <vt:lpstr>Rashodi prema funkcijskoj kl</vt:lpstr>
      <vt:lpstr>Račun financiranja</vt:lpstr>
      <vt:lpstr>POSEBNI DIO</vt:lpstr>
      <vt:lpstr>FP 2.RAZINA ŠO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Jelena</cp:lastModifiedBy>
  <cp:lastPrinted>2022-12-27T14:27:16Z</cp:lastPrinted>
  <dcterms:created xsi:type="dcterms:W3CDTF">2022-08-12T12:51:27Z</dcterms:created>
  <dcterms:modified xsi:type="dcterms:W3CDTF">2023-12-21T12:48:50Z</dcterms:modified>
</cp:coreProperties>
</file>